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00" tabRatio="591" firstSheet="1" activeTab="1"/>
  </bookViews>
  <sheets>
    <sheet name="16-17 учебный год" sheetId="1" r:id="rId1"/>
    <sheet name="Титулка" sheetId="2" r:id="rId2"/>
    <sheet name="план 23-24 н.р. " sheetId="3" state="hidden" r:id="rId3"/>
    <sheet name="семестровка" sheetId="4" state="hidden" r:id="rId4"/>
    <sheet name="семестровка (виправлено)" sheetId="5" state="hidden" r:id="rId5"/>
    <sheet name="план 24-25 н.р.  (правка)" sheetId="6" r:id="rId6"/>
    <sheet name="вспом (2)" sheetId="7" state="hidden" r:id="rId7"/>
    <sheet name="вспом 3" sheetId="8" state="hidden" r:id="rId8"/>
    <sheet name="вспом 4" sheetId="9" state="hidden" r:id="rId9"/>
  </sheets>
  <definedNames>
    <definedName name="_xlnm._FilterDatabase" localSheetId="5" hidden="1">'план 24-25 н.р.  (правка)'!$AW$1:$AW$319</definedName>
    <definedName name="_xlnm.Print_Area" localSheetId="6">'вспом (2)'!$A$1:$V$249</definedName>
    <definedName name="_xlnm.Print_Area" localSheetId="7">'вспом 3'!$A$1:$V$251</definedName>
    <definedName name="_xlnm.Print_Area" localSheetId="8">'вспом 4'!$A$1:$V$250</definedName>
    <definedName name="_xlnm.Print_Area" localSheetId="2">'план 23-24 н.р. '!$A$1:$AB$230</definedName>
    <definedName name="_xlnm.Print_Area" localSheetId="5">'план 24-25 н.р.  (правка)'!$A$1:$AB$230</definedName>
  </definedNames>
  <calcPr fullCalcOnLoad="1"/>
</workbook>
</file>

<file path=xl/sharedStrings.xml><?xml version="1.0" encoding="utf-8"?>
<sst xmlns="http://schemas.openxmlformats.org/spreadsheetml/2006/main" count="4538" uniqueCount="641">
  <si>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</si>
  <si>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</si>
  <si>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</si>
  <si>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</si>
  <si>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</si>
  <si>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</si>
  <si>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</si>
  <si>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</si>
  <si>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</si>
  <si>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</si>
  <si>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</si>
  <si>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</si>
  <si>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</si>
  <si>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</si>
  <si>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</si>
  <si>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</si>
  <si>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</si>
  <si>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</si>
  <si>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</si>
  <si>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</si>
  <si>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</si>
  <si>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</si>
  <si>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</si>
  <si>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</si>
  <si>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</si>
  <si>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</si>
  <si>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</si>
  <si>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</si>
  <si>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>Ректор __________________</t>
  </si>
  <si>
    <t>Н</t>
  </si>
  <si>
    <t>Кредити ECTS</t>
  </si>
  <si>
    <t>всього аудиторних годин</t>
  </si>
  <si>
    <t>7</t>
  </si>
  <si>
    <t>9</t>
  </si>
  <si>
    <t>11</t>
  </si>
  <si>
    <t>4/4</t>
  </si>
  <si>
    <t>8/4</t>
  </si>
  <si>
    <t>0/4</t>
  </si>
  <si>
    <t xml:space="preserve">лекції </t>
  </si>
  <si>
    <t>лабораторні</t>
  </si>
  <si>
    <t>практичні</t>
  </si>
  <si>
    <t>на базі ВНЗ 1 рівня</t>
  </si>
  <si>
    <t>на базі академії</t>
  </si>
  <si>
    <t>Триместровий контроль</t>
  </si>
  <si>
    <t>Кількість аудиторних годин по курсах і триместрах</t>
  </si>
  <si>
    <t>Д</t>
  </si>
  <si>
    <t>Теоретична механіка                           (загальний обсяг)</t>
  </si>
  <si>
    <t xml:space="preserve"> Кількість захистів курсових проектів</t>
  </si>
  <si>
    <t xml:space="preserve"> Кількість захистів курсових робіт</t>
  </si>
  <si>
    <t>екзамени</t>
  </si>
  <si>
    <t>заліки</t>
  </si>
  <si>
    <t>Прикладна механіка і основи конструювання (загальний обсяг)</t>
  </si>
  <si>
    <t>13</t>
  </si>
  <si>
    <t>Захист дипломного проекту</t>
  </si>
  <si>
    <t>Електротехніка, електроніка та мікропроцесорна техніка (загальний обсяг)</t>
  </si>
  <si>
    <t>4</t>
  </si>
  <si>
    <t>Фізика (загальний обсяг)</t>
  </si>
  <si>
    <t>Хімія (загальний обсяг)</t>
  </si>
  <si>
    <t>2</t>
  </si>
  <si>
    <t>Переддипломна практика</t>
  </si>
  <si>
    <t>Дипломне проектування</t>
  </si>
  <si>
    <t>Разом на бізі ВНЗ 1 рівня:</t>
  </si>
  <si>
    <t>Основи технології металообробки (загальний обсяг)</t>
  </si>
  <si>
    <t>Нові матеріали (загальний обсяг)</t>
  </si>
  <si>
    <t>Гаряче об'ємне штампування (загальний обсяг)</t>
  </si>
  <si>
    <t>Обладнання цехів ОМТ (загальний обсяг)</t>
  </si>
  <si>
    <t>Технологія кування (загальний обсяг)</t>
  </si>
  <si>
    <t>Теорія процесів ковальсько-штампувального виробництва (загальний обсяг)</t>
  </si>
  <si>
    <t>Теорія обробки металів тиском (загальний обсяг)</t>
  </si>
  <si>
    <t>Металознавство, теорія і технологія металообробки (загальний обсяг)</t>
  </si>
  <si>
    <t>Разом на базі ВНЗ 1 рівня</t>
  </si>
  <si>
    <t>Н/</t>
  </si>
  <si>
    <t>/С</t>
  </si>
  <si>
    <t>0/6</t>
  </si>
  <si>
    <t>Інженерна та комп'ютерна графіка (загальний обсяг)</t>
  </si>
  <si>
    <t>Підприємницька діяльність та економіка підприємства (загальний обсяг)</t>
  </si>
  <si>
    <t xml:space="preserve">на базі академії </t>
  </si>
  <si>
    <t>Міністерство освіти і науки України</t>
  </si>
  <si>
    <t>Вища математика (загальний обсяг)</t>
  </si>
  <si>
    <t xml:space="preserve">ІНТЕГРОВАННИЙ  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</si>
  <si>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</si>
  <si>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 </t>
  </si>
  <si>
    <t>Усього</t>
  </si>
  <si>
    <t>4/2</t>
  </si>
  <si>
    <t>Теорія обробки металів тиском. Курсова робота</t>
  </si>
  <si>
    <t>Теорія процесів ковальсько-штампувального виробництва. Курсова робота</t>
  </si>
  <si>
    <t>Технологія кування. Курсовий проект</t>
  </si>
  <si>
    <t>8/6</t>
  </si>
  <si>
    <t>Зав.кафедри ОМТ</t>
  </si>
  <si>
    <t>І.С. Алієв</t>
  </si>
  <si>
    <t>Декан факультету ФІТО</t>
  </si>
  <si>
    <t>О.Г. Гринь</t>
  </si>
  <si>
    <t>курсові</t>
  </si>
  <si>
    <t>проекти</t>
  </si>
  <si>
    <t>роботи</t>
  </si>
  <si>
    <t>1.1.1</t>
  </si>
  <si>
    <t>1 НОРМАТИВНІ НАВЧАЛЬНІ ДИСЦИПЛІНИ</t>
  </si>
  <si>
    <t>1.1  Гуманітарні та соціально-економічні дисципліни</t>
  </si>
  <si>
    <t>1.1.2</t>
  </si>
  <si>
    <t>1.1.3</t>
  </si>
  <si>
    <t>1.1.4</t>
  </si>
  <si>
    <t>1.1.5</t>
  </si>
  <si>
    <t>Разом п 1.1:</t>
  </si>
  <si>
    <t>Історія України на базі ВНЗ 1 рівня</t>
  </si>
  <si>
    <t>Українська мова (за професійним спрямуванням) на базі ВНЗ 1 рівня</t>
  </si>
  <si>
    <t xml:space="preserve">Філософія </t>
  </si>
  <si>
    <t>ісп.</t>
  </si>
  <si>
    <t>зал.</t>
  </si>
  <si>
    <t xml:space="preserve">1.2 Дисципліни природничо-наукової  (фундаментальної) підготовки </t>
  </si>
  <si>
    <t>1.2.1</t>
  </si>
  <si>
    <t>1.2.3</t>
  </si>
  <si>
    <t>Разом п 1.2:</t>
  </si>
  <si>
    <t>3.1</t>
  </si>
  <si>
    <t>3.2</t>
  </si>
  <si>
    <t>4 Державна атестація</t>
  </si>
  <si>
    <t>4.1</t>
  </si>
  <si>
    <t>2.2.1.1</t>
  </si>
  <si>
    <t>2.2.1.2</t>
  </si>
  <si>
    <t>2 ВИБІРКОВІ НАВЧАЛЬНІ ДИСЦИПЛІНИ</t>
  </si>
  <si>
    <t>на базі ВНЗ 1 рівня (Безпека життєдіяльності)</t>
  </si>
  <si>
    <t>Теплотехніка (загальний обсяг)</t>
  </si>
  <si>
    <t>Разом п 1.1:у т.ч. на базі академії</t>
  </si>
  <si>
    <t>Разом п 1.2: у т.ч. на базі академії</t>
  </si>
  <si>
    <t>Екологія на базі ВНЗ 1 рівня</t>
  </si>
  <si>
    <t>1.2.2</t>
  </si>
  <si>
    <t>1.2.2.1</t>
  </si>
  <si>
    <t>1.2.3.1</t>
  </si>
  <si>
    <t>1.2.4</t>
  </si>
  <si>
    <t>1.2.4.1</t>
  </si>
  <si>
    <t>1.2.4.2</t>
  </si>
  <si>
    <t>1.2.5</t>
  </si>
  <si>
    <t>1.2.6</t>
  </si>
  <si>
    <t>1.2.6.1</t>
  </si>
  <si>
    <t>1.2.9</t>
  </si>
  <si>
    <t>1.2.9.1</t>
  </si>
  <si>
    <t>1.2.10</t>
  </si>
  <si>
    <t xml:space="preserve">Основи охорони  праці та безпека життєдіяльності </t>
  </si>
  <si>
    <t>1.2.10.1</t>
  </si>
  <si>
    <t>1.2.11</t>
  </si>
  <si>
    <t>1.2.11.1</t>
  </si>
  <si>
    <t>1.2.12</t>
  </si>
  <si>
    <t>1.2.12.1</t>
  </si>
  <si>
    <t>1.2.13</t>
  </si>
  <si>
    <t>Разом п2.2:</t>
  </si>
  <si>
    <t>Разом п 2.2: у т.ч. на базі академії</t>
  </si>
  <si>
    <t>Металургійні печі (загальний обсяг)</t>
  </si>
  <si>
    <t>2.3.1.1</t>
  </si>
  <si>
    <t>2.3.1.2</t>
  </si>
  <si>
    <t>Стандартизація, метрологія і контроль (загальний обсяг)</t>
  </si>
  <si>
    <t>2.3.3.1</t>
  </si>
  <si>
    <t>Теорія і технологія металургійного виробництва</t>
  </si>
  <si>
    <t>Листове штампування (загальний обсяг)</t>
  </si>
  <si>
    <t>Разом п2.3:</t>
  </si>
  <si>
    <t>Разом п 2.3: у т.ч. на базі академії</t>
  </si>
  <si>
    <t>3.1.1</t>
  </si>
  <si>
    <t>3.2.1</t>
  </si>
  <si>
    <t>Разом п3:</t>
  </si>
  <si>
    <t>Разом на базі академії</t>
  </si>
  <si>
    <t>Разом п4:</t>
  </si>
  <si>
    <t>Усього :</t>
  </si>
  <si>
    <t>Усього на базі ВНЗ 1 рівня:</t>
  </si>
  <si>
    <t>Усього на базі академії:</t>
  </si>
  <si>
    <t>12/4</t>
  </si>
  <si>
    <t>12/0</t>
  </si>
  <si>
    <t>на базі ВНЗ 1 рівня (Основи охорони праці)</t>
  </si>
  <si>
    <t>Іноземна мова (за професійним спрямуванням)</t>
  </si>
  <si>
    <t>Інформатика</t>
  </si>
  <si>
    <t>Корозія та захист металів (загальний обсяг)</t>
  </si>
  <si>
    <t xml:space="preserve">2.2  Природничо-наукові  (фундаментальні) дисципліни </t>
  </si>
  <si>
    <t>2.2.1 Спеціалізації кафедри ОМТ</t>
  </si>
  <si>
    <t xml:space="preserve">2.3 Дисципліни професійної підготовки </t>
  </si>
  <si>
    <t>2.3.1 Спеціалізації кафедри ОМТ</t>
  </si>
  <si>
    <t>Теорія і технологія прокатного, волочінного та пресувального виробництва (загальний обсяг)</t>
  </si>
  <si>
    <t>Автоматизація виробничих процесів, мікропроцесорна техніка                 (загальний обсяг)</t>
  </si>
  <si>
    <t>2.3.1.1.1</t>
  </si>
  <si>
    <t>Комп'ютерне забезпечення процесів обробки металів тиском                (загальний обсяг)</t>
  </si>
  <si>
    <t>2.3.1.1.2</t>
  </si>
  <si>
    <t>Конструювання на ПК                           (загальний обсяг)</t>
  </si>
  <si>
    <t>2.3.1.1.3</t>
  </si>
  <si>
    <t>Основи САПР (загальний обсяг)</t>
  </si>
  <si>
    <t>2.3.1.2 Екологічні і ресурсозберігаючі технології обробки тиском</t>
  </si>
  <si>
    <t>Термообробка інструменту для обробки тиском (загальний обсяг)</t>
  </si>
  <si>
    <t>Технологія кування. Художнє кування (загальний обсяг)</t>
  </si>
  <si>
    <t>ТКШВ ЛШ. Листове штампування складнопрофільованих деталей. (загальний обсяг)</t>
  </si>
  <si>
    <t xml:space="preserve">Фізична хімія (загальний обсяг) </t>
  </si>
  <si>
    <t>40/16</t>
  </si>
  <si>
    <t>110/50</t>
  </si>
  <si>
    <t>46/60</t>
  </si>
  <si>
    <t>280/32</t>
  </si>
  <si>
    <t>4/16</t>
  </si>
  <si>
    <t>1.2.5.1</t>
  </si>
  <si>
    <t>1.2.12.2</t>
  </si>
  <si>
    <t>1.2.13.1</t>
  </si>
  <si>
    <t>2.2.1.1.1</t>
  </si>
  <si>
    <t>2.2.1.2.1</t>
  </si>
  <si>
    <t>2.2.1.3</t>
  </si>
  <si>
    <t>2.2.1.3.1</t>
  </si>
  <si>
    <t>2.2.1.4</t>
  </si>
  <si>
    <t>2.2.1.4.1</t>
  </si>
  <si>
    <t>2.2.1.5</t>
  </si>
  <si>
    <t>2.2.1.5.1</t>
  </si>
  <si>
    <t>2.3.1.3</t>
  </si>
  <si>
    <t>2.3.1.4</t>
  </si>
  <si>
    <t>2.3.1.5</t>
  </si>
  <si>
    <t>2.3.1.6</t>
  </si>
  <si>
    <t>2.3.1.7</t>
  </si>
  <si>
    <t>2.3.1.8</t>
  </si>
  <si>
    <t>2.3.1.9</t>
  </si>
  <si>
    <t>2.3.1.11</t>
  </si>
  <si>
    <t>2.3.1.13</t>
  </si>
  <si>
    <t>2.3.1.5.1</t>
  </si>
  <si>
    <t>2.3.1.5.2</t>
  </si>
  <si>
    <t>2.3.1.6.1</t>
  </si>
  <si>
    <t>2.3.1.6.2</t>
  </si>
  <si>
    <t>2.3.1.7.1</t>
  </si>
  <si>
    <t>2.3.1.8.1</t>
  </si>
  <si>
    <t>2.3.1.9.1</t>
  </si>
  <si>
    <t>2.3.1.9.2</t>
  </si>
  <si>
    <t>2.3.1.11.1</t>
  </si>
  <si>
    <t>С/Н</t>
  </si>
  <si>
    <t xml:space="preserve">К  </t>
  </si>
  <si>
    <t>-</t>
  </si>
  <si>
    <t>Теоретичне навчання</t>
  </si>
  <si>
    <t>Канікули</t>
  </si>
  <si>
    <t>2.2.2  Спеціалізації кафедри ТОЛВ</t>
  </si>
  <si>
    <t>Металознавство кристалографія, мінералогія і термічна обробка (загальний обсяг)</t>
  </si>
  <si>
    <t>Прикладна механіка (загальний обсяг)</t>
  </si>
  <si>
    <t>2.3.2 Спеціалізації кафедри ТОЛВ</t>
  </si>
  <si>
    <t>Автоматизація виробничих процесів, мікропроцесорна техніка+ ОЛЦ</t>
  </si>
  <si>
    <t>Виробництво виливків із кольорових металів (загальний обсяг)</t>
  </si>
  <si>
    <t>Виробництво виливків із сталей (загальний обсяг)</t>
  </si>
  <si>
    <t>Виробництво виливків із чавунів (загальний обсяг)</t>
  </si>
  <si>
    <t>Виробництво виливків із чавунів (к.роб.)</t>
  </si>
  <si>
    <t>Контроль якості виливків (загальний обсяг)</t>
  </si>
  <si>
    <t>Обладнання ливарних цехів (загальний обсяг)</t>
  </si>
  <si>
    <t>Обладнання ливарних цехів</t>
  </si>
  <si>
    <t>Обладнання ливарних цехів (к.пр.)</t>
  </si>
  <si>
    <t>Основи теорії плавки ливарних сплавів (загальний обсяг)</t>
  </si>
  <si>
    <t>Проектування та виробництво оснастки</t>
  </si>
  <si>
    <t>Ливарна гідравліка</t>
  </si>
  <si>
    <t>Спеціальні види литва</t>
  </si>
  <si>
    <t>Теоретичні основи ливарного виробництва (загальний обсяг)</t>
  </si>
  <si>
    <t>Теоретичні основи формоутворення (загальний обсяг)</t>
  </si>
  <si>
    <t>Теорія і технологія металургійного виробництва (загальний обсяг)</t>
  </si>
  <si>
    <t>ТТМП -1 на базі академії</t>
  </si>
  <si>
    <t>ТТМП -2 на базі академії</t>
  </si>
  <si>
    <t>Теплотехніка та печі ливарних цехів (загальний обсяг)</t>
  </si>
  <si>
    <t xml:space="preserve">Теплотехніка та печі ливарних цехів (к.пр.) </t>
  </si>
  <si>
    <t>Технологія ливарної форми (загальний обсяг)</t>
  </si>
  <si>
    <t>Технологія ливарної форми (к.пр.)</t>
  </si>
  <si>
    <t>ЗАГАЛЬНА КІЛЬКІСТЬ ГОДИН ОМТ</t>
  </si>
  <si>
    <t>ЗАГАЛЬНА КІЛЬКІСТЬ ГОДИН ТОЛВ</t>
  </si>
  <si>
    <t>3 Практична підготовка (ТОЛВ)</t>
  </si>
  <si>
    <t>3 Практична підготовка (ОМТ)</t>
  </si>
  <si>
    <t>Спеціалізації ОМТ</t>
  </si>
  <si>
    <t>Спеціалізації ТОЛВ</t>
  </si>
  <si>
    <t>4/0</t>
  </si>
  <si>
    <t>8/0</t>
  </si>
  <si>
    <t>48/18</t>
  </si>
  <si>
    <t>Зав.кафедри ЛВ</t>
  </si>
  <si>
    <t>А.М. Турчанін</t>
  </si>
  <si>
    <t>224/46</t>
  </si>
  <si>
    <t>36/78</t>
  </si>
  <si>
    <t>54/28</t>
  </si>
  <si>
    <t>Історія української культури  на базі ВНЗ 1 рівня</t>
  </si>
  <si>
    <t>0/2</t>
  </si>
  <si>
    <t>8/2</t>
  </si>
  <si>
    <t>20/12</t>
  </si>
  <si>
    <t>0/14</t>
  </si>
  <si>
    <t>76/0</t>
  </si>
  <si>
    <t>20/6</t>
  </si>
  <si>
    <t>32/0</t>
  </si>
  <si>
    <t>2.3.1.10.</t>
  </si>
  <si>
    <t>28/12</t>
  </si>
  <si>
    <t>32/14</t>
  </si>
  <si>
    <t>24/4</t>
  </si>
  <si>
    <t>40/20</t>
  </si>
  <si>
    <t>28/16</t>
  </si>
  <si>
    <t>44/16</t>
  </si>
  <si>
    <t>48/22</t>
  </si>
  <si>
    <t>32/20</t>
  </si>
  <si>
    <t>48/20</t>
  </si>
  <si>
    <t>2.3.1.14</t>
  </si>
  <si>
    <t>НДРС (загальний обсяг)</t>
  </si>
  <si>
    <t>2.3.1.14.1</t>
  </si>
  <si>
    <t>НДРС (загальний обсяг)              Курсова робота</t>
  </si>
  <si>
    <t>2.3.1.14.2</t>
  </si>
  <si>
    <t>36/18</t>
  </si>
  <si>
    <t>32/6</t>
  </si>
  <si>
    <t>36/6</t>
  </si>
  <si>
    <t>24/12</t>
  </si>
  <si>
    <t>28/4</t>
  </si>
  <si>
    <t>32/12</t>
  </si>
  <si>
    <t>2.3.1.1 Комп’ютерне проектування процесів обробки металів тиском</t>
  </si>
  <si>
    <t>V. План навчального процесу на 2017/2018 навчальний рік (заочна прискорена форма)</t>
  </si>
  <si>
    <t>8</t>
  </si>
  <si>
    <t>16/4</t>
  </si>
  <si>
    <t>0/8</t>
  </si>
  <si>
    <t>12/36</t>
  </si>
  <si>
    <t>22/8</t>
  </si>
  <si>
    <t>8/8</t>
  </si>
  <si>
    <t>2/2</t>
  </si>
  <si>
    <t>104/28</t>
  </si>
  <si>
    <t>18/22</t>
  </si>
  <si>
    <t>24/60</t>
  </si>
  <si>
    <t>Кваліфікація: Бакалавр з металургії</t>
  </si>
  <si>
    <t xml:space="preserve">на основі ОПП молодшого спеціаліста        
</t>
  </si>
  <si>
    <t>ЗАТВЕРДЖЕНО:</t>
  </si>
  <si>
    <t>на засіданні Вченої ради</t>
  </si>
  <si>
    <t>(Ковальов В.Д.)</t>
  </si>
  <si>
    <t>10б</t>
  </si>
  <si>
    <t>15</t>
  </si>
  <si>
    <t>Кількість аудиторних годин по курсах і семестрах</t>
  </si>
  <si>
    <t>Семестровий контроль</t>
  </si>
  <si>
    <t>Семестр</t>
  </si>
  <si>
    <t>1 курс</t>
  </si>
  <si>
    <t>2 курс</t>
  </si>
  <si>
    <t>6а</t>
  </si>
  <si>
    <t>6б</t>
  </si>
  <si>
    <t xml:space="preserve">         Справка</t>
  </si>
  <si>
    <t>6+15+9</t>
  </si>
  <si>
    <t>10+20+10</t>
  </si>
  <si>
    <t>Настановна сесія</t>
  </si>
  <si>
    <t>1.1.6</t>
  </si>
  <si>
    <t>Основи економічної теорії на базі ВНЗ 1 рівня</t>
  </si>
  <si>
    <t>1.1.7</t>
  </si>
  <si>
    <t>Правознавство і господарьске законодавство</t>
  </si>
  <si>
    <t>6/0</t>
  </si>
  <si>
    <t>14/2</t>
  </si>
  <si>
    <t>0/18</t>
  </si>
  <si>
    <t>26/8</t>
  </si>
  <si>
    <t>46/12</t>
  </si>
  <si>
    <t>36/0</t>
  </si>
  <si>
    <t>4/6</t>
  </si>
  <si>
    <t>3</t>
  </si>
  <si>
    <t>на базі академії (тільки в 2017/2018 н.р.)</t>
  </si>
  <si>
    <t>20/0</t>
  </si>
  <si>
    <t>0</t>
  </si>
  <si>
    <t xml:space="preserve">Комп'ютерне забезпечення процесів обробки металів тиском               </t>
  </si>
  <si>
    <t xml:space="preserve">Конструювання на ПК                       </t>
  </si>
  <si>
    <t xml:space="preserve">Термообробка інструменту для обробки тиском </t>
  </si>
  <si>
    <t xml:space="preserve">Технологія кування. Художнє кування </t>
  </si>
  <si>
    <t>ТКШВ ЛШ. Листове штампування складнопрофільованих деталей</t>
  </si>
  <si>
    <t>Основи САПР</t>
  </si>
  <si>
    <t>40/8</t>
  </si>
  <si>
    <t>28/0</t>
  </si>
  <si>
    <t>40/0</t>
  </si>
  <si>
    <t>32/4</t>
  </si>
  <si>
    <t>56/0</t>
  </si>
  <si>
    <t>Автоматизація виробничих процесів, мікропроцесорна техніка+ ОЛЦ (загальний обсяг)</t>
  </si>
  <si>
    <t>6/2</t>
  </si>
  <si>
    <t xml:space="preserve"> 2/2</t>
  </si>
  <si>
    <t>2/0</t>
  </si>
  <si>
    <t>108/22</t>
  </si>
  <si>
    <t>46/26</t>
  </si>
  <si>
    <t>18/20</t>
  </si>
  <si>
    <t>40/24</t>
  </si>
  <si>
    <t>36/16</t>
  </si>
  <si>
    <t>44/12</t>
  </si>
  <si>
    <t>Ознайомча  практика на базі ВНЗ 1 рівня</t>
  </si>
  <si>
    <t>Виробнича практика на базі ВНЗ 1 рівня</t>
  </si>
  <si>
    <t xml:space="preserve">3 Практична підготовка </t>
  </si>
  <si>
    <t>3.3</t>
  </si>
  <si>
    <t>3.4</t>
  </si>
  <si>
    <t>итого общие</t>
  </si>
  <si>
    <t xml:space="preserve">ауд </t>
  </si>
  <si>
    <t>ОМД</t>
  </si>
  <si>
    <t>л</t>
  </si>
  <si>
    <t>лаб</t>
  </si>
  <si>
    <t>практ</t>
  </si>
  <si>
    <t>216/0</t>
  </si>
  <si>
    <t>56/12</t>
  </si>
  <si>
    <t>36/24</t>
  </si>
  <si>
    <t>50/12</t>
  </si>
  <si>
    <t>54/18</t>
  </si>
  <si>
    <t>48/0</t>
  </si>
  <si>
    <t>52/6</t>
  </si>
  <si>
    <t>68/0</t>
  </si>
  <si>
    <t>9+14+7</t>
  </si>
  <si>
    <t>8+15+7</t>
  </si>
  <si>
    <t>ТОЛВ</t>
  </si>
  <si>
    <t>лек</t>
  </si>
  <si>
    <t>пр</t>
  </si>
  <si>
    <t>курсы</t>
  </si>
  <si>
    <t>устан</t>
  </si>
  <si>
    <t>сем</t>
  </si>
  <si>
    <t>полсчет экзаменов и зачетов</t>
  </si>
  <si>
    <t>блок 1</t>
  </si>
  <si>
    <t>экзам</t>
  </si>
  <si>
    <t>зачет</t>
  </si>
  <si>
    <t>семестры</t>
  </si>
  <si>
    <t>блок 2</t>
  </si>
  <si>
    <t>ВВ 1</t>
  </si>
  <si>
    <t>ВВ2</t>
  </si>
  <si>
    <t>итог ОМД</t>
  </si>
  <si>
    <t>итог ТОЛВ</t>
  </si>
  <si>
    <t>лекции</t>
  </si>
  <si>
    <t>екзаменаційна
 сесія</t>
  </si>
  <si>
    <t>П.Г. Агравал</t>
  </si>
  <si>
    <t>Директор ЦДЗО</t>
  </si>
  <si>
    <t>М.М. Федоров</t>
  </si>
  <si>
    <t>1 ОБОВ'ЯЗКОВІ НАВЧАЛЬНІ ДИСЦИПЛІНИ</t>
  </si>
  <si>
    <t>1.1.  Цикл загальної підготовки</t>
  </si>
  <si>
    <t xml:space="preserve">1.2 Цикл професійної підготовки </t>
  </si>
  <si>
    <t>2 ДИСЦИПЛІНИ ВІЛЬНОГО ВИБОРУ</t>
  </si>
  <si>
    <t>2.2.  Цикл фундаментальні підготовки</t>
  </si>
  <si>
    <t>2.2.1  Вибірковий блок 1 (Обробка металів тиском)</t>
  </si>
  <si>
    <r>
      <t xml:space="preserve">галузь знань: </t>
    </r>
    <r>
      <rPr>
        <b/>
        <sz val="20"/>
        <rFont val="Times New Roman"/>
        <family val="1"/>
      </rPr>
      <t>13 "Механічна інженерія"</t>
    </r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</si>
  <si>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</si>
  <si>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>Строк навчання - 2 рік 10 місяців</t>
  </si>
  <si>
    <t>І . ГРАФІК ОСВІТНЬОГО ПРОЦЕСУ</t>
  </si>
  <si>
    <r>
      <t xml:space="preserve">освітньо - професійна програма: </t>
    </r>
    <r>
      <rPr>
        <b/>
        <sz val="20"/>
        <rFont val="Times New Roman"/>
        <family val="1"/>
      </rPr>
      <t>"Металургія"</t>
    </r>
  </si>
  <si>
    <r>
      <t xml:space="preserve">форма навчання: </t>
    </r>
    <r>
      <rPr>
        <b/>
        <sz val="20"/>
        <rFont val="Times New Roman"/>
        <family val="1"/>
      </rPr>
      <t>заочна зі скороченим терміном навчання</t>
    </r>
  </si>
  <si>
    <t>Атест.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</si>
  <si>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</si>
  <si>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</si>
  <si>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 на базі фахової передвищої освіти</t>
  </si>
  <si>
    <t>Українська мова (за професійним спрямуванням) на базі фахової передвищої освіти</t>
  </si>
  <si>
    <t>Екологія на базі фахової передвищої освіти</t>
  </si>
  <si>
    <t>Вступ до освітнього  процесу</t>
  </si>
  <si>
    <t>1</t>
  </si>
  <si>
    <t>5</t>
  </si>
  <si>
    <t>на базі фахової передвищої освіти (Безпека життєдіяльності)</t>
  </si>
  <si>
    <t>на базі фахової передвищої освіти (Основи охорони праці)</t>
  </si>
  <si>
    <t>Разом на базі фахової передвищої освіти</t>
  </si>
  <si>
    <t>20/8</t>
  </si>
  <si>
    <t>Фізична хімія та аналітичний контроль (загальний обсяг)</t>
  </si>
  <si>
    <t>Металознавство і термічна обробка (загальний обсяг)</t>
  </si>
  <si>
    <t>1.3 ПРАКТИЧНА ПІДГОТОВКА</t>
  </si>
  <si>
    <t>1.3.1</t>
  </si>
  <si>
    <t>Ознайомча практика на базі фахової передвищої освіти</t>
  </si>
  <si>
    <t>1.3.2</t>
  </si>
  <si>
    <t>Виробнича практика (технологічна) на базі фахової передвищої освіти</t>
  </si>
  <si>
    <t>1.3.3</t>
  </si>
  <si>
    <t>Разом п1.3:</t>
  </si>
  <si>
    <t>Переддипломна практика на базі фахової передвищої освіти</t>
  </si>
  <si>
    <t>1.4 АТЕСТАЦІЯ</t>
  </si>
  <si>
    <t>1.4.1</t>
  </si>
  <si>
    <t>Кваліфікаційна робота бакалавра</t>
  </si>
  <si>
    <t>Разом п1.4:</t>
  </si>
  <si>
    <t>Разом обов'язкові компоненти освітньої програми</t>
  </si>
  <si>
    <t>Менеджмент та організація виробництва (загальний обсяг)</t>
  </si>
  <si>
    <t>Кристалографія і мінералогія (загальний обсяг)</t>
  </si>
  <si>
    <r>
      <t xml:space="preserve">Ливарна гідравліка </t>
    </r>
    <r>
      <rPr>
        <sz val="12"/>
        <rFont val="Times New Roman"/>
        <family val="1"/>
      </rPr>
      <t>на базі академії</t>
    </r>
  </si>
  <si>
    <t xml:space="preserve">Обладнання ливарних цехів </t>
  </si>
  <si>
    <r>
      <t xml:space="preserve">ТТМП -1 </t>
    </r>
    <r>
      <rPr>
        <sz val="12"/>
        <rFont val="Times New Roman"/>
        <family val="1"/>
      </rPr>
      <t>на базі академії</t>
    </r>
  </si>
  <si>
    <r>
      <t xml:space="preserve">ТТМП -2 </t>
    </r>
    <r>
      <rPr>
        <sz val="12"/>
        <rFont val="Times New Roman"/>
        <family val="1"/>
      </rPr>
      <t xml:space="preserve">на базі академії </t>
    </r>
    <r>
      <rPr>
        <b/>
        <sz val="12"/>
        <rFont val="Times New Roman"/>
        <family val="1"/>
      </rPr>
      <t xml:space="preserve">
</t>
    </r>
  </si>
  <si>
    <t>Виробництво виливків із кольорових металів (на базі академії)</t>
  </si>
  <si>
    <t>16</t>
  </si>
  <si>
    <t>12</t>
  </si>
  <si>
    <t>Виробництво виливків із чавунів (к.роб.) на базі академії</t>
  </si>
  <si>
    <r>
      <t xml:space="preserve">Спеціальні види литва </t>
    </r>
    <r>
      <rPr>
        <sz val="12"/>
        <rFont val="Times New Roman"/>
        <family val="1"/>
      </rPr>
      <t xml:space="preserve">на базі академії </t>
    </r>
  </si>
  <si>
    <t>ЗАГАЛЬНА КІЛЬКІСТЬ ГОДИН</t>
  </si>
  <si>
    <t>Усього на базі фахової передвищої освітия:</t>
  </si>
  <si>
    <t>4/8</t>
  </si>
  <si>
    <t>6/6</t>
  </si>
  <si>
    <t>10</t>
  </si>
  <si>
    <t>6/4</t>
  </si>
  <si>
    <t>28/20</t>
  </si>
  <si>
    <t>1.1.8</t>
  </si>
  <si>
    <t>1.1.9</t>
  </si>
  <si>
    <t>1.1.10</t>
  </si>
  <si>
    <t>1.1.11</t>
  </si>
  <si>
    <t>1.1.12</t>
  </si>
  <si>
    <t>1.1.13</t>
  </si>
  <si>
    <t>1.1.14</t>
  </si>
  <si>
    <t>1.2.7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</si>
  <si>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</si>
  <si>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</si>
  <si>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</si>
  <si>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</si>
  <si>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</si>
  <si>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</si>
  <si>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</si>
  <si>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</si>
  <si>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</si>
  <si>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</si>
  <si>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</si>
  <si>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</si>
  <si>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</si>
  <si>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</si>
  <si>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</si>
  <si>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</si>
  <si>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</si>
  <si>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</si>
  <si>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</si>
  <si>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</si>
  <si>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</si>
  <si>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</si>
  <si>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Обладнання та автоматизація виробничих процесів                   (загальний обсяг)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</si>
  <si>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</si>
  <si>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</si>
  <si>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</si>
  <si>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</si>
  <si>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</si>
  <si>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</si>
  <si>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</si>
  <si>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</si>
  <si>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</si>
  <si>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</si>
  <si>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</si>
  <si>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</si>
  <si>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</si>
  <si>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</si>
  <si>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</si>
  <si>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2.39</t>
  </si>
  <si>
    <t>2.40</t>
  </si>
  <si>
    <t>2.41</t>
  </si>
  <si>
    <t>2.38</t>
  </si>
  <si>
    <t>2.42</t>
  </si>
  <si>
    <t xml:space="preserve">    Зав. кафедри ОМТ</t>
  </si>
  <si>
    <t>Зав. кафедри ТОЛВ</t>
  </si>
  <si>
    <t xml:space="preserve">                                    Гарант освітньої програми   </t>
  </si>
  <si>
    <t>омт</t>
  </si>
  <si>
    <t>20/10</t>
  </si>
  <si>
    <t>ОМТ</t>
  </si>
  <si>
    <t>40/18</t>
  </si>
  <si>
    <t>Разом на базі фахової передвищої освіти (ОМТ)</t>
  </si>
  <si>
    <t>Разом пункт 2 (ОМТ)</t>
  </si>
  <si>
    <t>Разом на базі академії (ОМТ)</t>
  </si>
  <si>
    <t>Усього на базі академії:(ОМТ)</t>
  </si>
  <si>
    <t>36/12</t>
  </si>
  <si>
    <t>40/12</t>
  </si>
  <si>
    <t>44/18</t>
  </si>
  <si>
    <t>48/14</t>
  </si>
  <si>
    <t>36/20</t>
  </si>
  <si>
    <t>Теорія пластичного деформування                         (загальний обсяг)</t>
  </si>
  <si>
    <t>Теорія пластичного деформування.                        Курсова робота</t>
  </si>
  <si>
    <t>Комп'ютерно-інтегровані технології гарячого об'ємного штампування  (загальний обсяг)</t>
  </si>
  <si>
    <t>Комп'ютерно-інтегровані технології листового штампування (загальний обсяг)</t>
  </si>
  <si>
    <t>Комп'ютерно-інтегровані технології кування (загальний обсяг)</t>
  </si>
  <si>
    <t>Комп'ютерно-інтегровані технології кування. Курсовий проект</t>
  </si>
  <si>
    <t>Комп'ютерно-інтегровані технології холодного об'ємного штампування (загальний обсяг)</t>
  </si>
  <si>
    <t>Науково-дослідна робота студентів                         (загальний обсяг)</t>
  </si>
  <si>
    <t>Науково-дослідна робота студентів                         Курсова робота</t>
  </si>
  <si>
    <t>Інтегровані технології та матеріали                        (загальний обсяг)</t>
  </si>
  <si>
    <t>Комп'ютерне проектування процесів матеріалообробки (загальний обсяг)</t>
  </si>
  <si>
    <t>Комп'ютерні моделювання та оптимальні технологічні системи (загальний обсяг)</t>
  </si>
  <si>
    <t>Теорія і технологія прокатного, волочильного та пресувального виробництва                       (загальний обсяг)</t>
  </si>
  <si>
    <t>Здобувач вищої освіти повинен вибрати дисципліни обсягом 97 кредитів</t>
  </si>
  <si>
    <t>План освітнього процесу на 2023/2024 навчальний рік (заочна прискорена форма)          набiр_2023р.</t>
  </si>
  <si>
    <t>А</t>
  </si>
  <si>
    <t xml:space="preserve">Позначення:  Н– настановна сесія; С – екзаменаційна сесія; П – практика; К – канікули; Д– виконання кваліфікаційної роботи; А – атестація </t>
  </si>
  <si>
    <t xml:space="preserve">Форма атестації                    </t>
  </si>
  <si>
    <t>№</t>
  </si>
  <si>
    <t>Виконання кваліф. роботи</t>
  </si>
  <si>
    <t>ддма</t>
  </si>
  <si>
    <t>фпо</t>
  </si>
  <si>
    <t>1 семестр</t>
  </si>
  <si>
    <t>ЗО</t>
  </si>
  <si>
    <t>екзамен</t>
  </si>
  <si>
    <t>філ</t>
  </si>
  <si>
    <t>залік</t>
  </si>
  <si>
    <t>лв</t>
  </si>
  <si>
    <t>вм</t>
  </si>
  <si>
    <t>Вища математика</t>
  </si>
  <si>
    <t xml:space="preserve">Інженерна та комп'ютерна графіка </t>
  </si>
  <si>
    <t>опм</t>
  </si>
  <si>
    <t>Фізика</t>
  </si>
  <si>
    <t>фіз</t>
  </si>
  <si>
    <t xml:space="preserve">Хімія </t>
  </si>
  <si>
    <t>хіоп</t>
  </si>
  <si>
    <t>2 семестр</t>
  </si>
  <si>
    <t>ПО</t>
  </si>
  <si>
    <t>Фізична хімія та аналітичний контроль</t>
  </si>
  <si>
    <t xml:space="preserve">Металознавство і термічна обробка </t>
  </si>
  <si>
    <t>Прикладна механіка</t>
  </si>
  <si>
    <t xml:space="preserve">Корозія та захист металів </t>
  </si>
  <si>
    <t>цикл</t>
  </si>
  <si>
    <t>Освітній компонент</t>
  </si>
  <si>
    <t>семестр</t>
  </si>
  <si>
    <t>потік, групи</t>
  </si>
  <si>
    <t>лекц.</t>
  </si>
  <si>
    <t>лаб.</t>
  </si>
  <si>
    <t>контроль</t>
  </si>
  <si>
    <t>каф.</t>
  </si>
  <si>
    <t>кредити</t>
  </si>
  <si>
    <t>ДДМА</t>
  </si>
  <si>
    <t>ФПО</t>
  </si>
  <si>
    <t>Разом</t>
  </si>
  <si>
    <t>разом 1 семестр</t>
  </si>
  <si>
    <t>разом 2 семестр</t>
  </si>
  <si>
    <t>ЛВ-23-1зт</t>
  </si>
  <si>
    <t>3 семестр</t>
  </si>
  <si>
    <t>Металознавство і термічна обробка</t>
  </si>
  <si>
    <t xml:space="preserve">Основи САПР </t>
  </si>
  <si>
    <t>ПВ</t>
  </si>
  <si>
    <t xml:space="preserve">Кристалографія і мінералогія </t>
  </si>
  <si>
    <t xml:space="preserve">Теоретичні основи ливарного виробництва </t>
  </si>
  <si>
    <t>Теорія і технологія металургійного виробництва (ТТМВ -1)</t>
  </si>
  <si>
    <t xml:space="preserve">Теплотехніка та печі ливарних цехів </t>
  </si>
  <si>
    <t>Разом 3 семестр</t>
  </si>
  <si>
    <t>4 семестр</t>
  </si>
  <si>
    <t xml:space="preserve">Електротехніка, електроніка та мікропроцесорна техніка </t>
  </si>
  <si>
    <t>еса</t>
  </si>
  <si>
    <t xml:space="preserve">Виробництво виливків із чавунів </t>
  </si>
  <si>
    <t xml:space="preserve">Виробництво виливків із чавунів (к.роб.) </t>
  </si>
  <si>
    <t>курс.роб.</t>
  </si>
  <si>
    <t xml:space="preserve">Контроль якості виливків </t>
  </si>
  <si>
    <t>Ливарна гідравліка на базі академії</t>
  </si>
  <si>
    <t>Основи теорії плавки ливарних сплавів</t>
  </si>
  <si>
    <t xml:space="preserve">Теоретичні основи формоутворення </t>
  </si>
  <si>
    <t>Теорія і технологія металургійного виробництва (ТТМВ -2)</t>
  </si>
  <si>
    <t>курс.проект</t>
  </si>
  <si>
    <t>Разом 4 семестр</t>
  </si>
  <si>
    <t>МЕТ-24-1зт</t>
  </si>
  <si>
    <t>разом 1 курс</t>
  </si>
  <si>
    <t>разом 2 курс</t>
  </si>
  <si>
    <t>Підприємницька діяльність та економіка підприємства</t>
  </si>
  <si>
    <t xml:space="preserve">Технологія ливарної форми </t>
  </si>
  <si>
    <t>Технологія ливарної форми (к. пр)</t>
  </si>
  <si>
    <t>еп</t>
  </si>
  <si>
    <t>Разом 5 семестр</t>
  </si>
  <si>
    <t xml:space="preserve">Виробництво виливків із сталей </t>
  </si>
  <si>
    <t>6 семестр</t>
  </si>
  <si>
    <t>мп</t>
  </si>
  <si>
    <t>м</t>
  </si>
  <si>
    <t xml:space="preserve">Менеджмент та організація виробництва </t>
  </si>
  <si>
    <t>атестація</t>
  </si>
  <si>
    <t>курс.пр</t>
  </si>
  <si>
    <t>Виробництво виливків із кольорових металів</t>
  </si>
  <si>
    <t xml:space="preserve">Спеціальні види литва  </t>
  </si>
  <si>
    <t>Разом 6 семестр</t>
  </si>
  <si>
    <t>Разом 3 курс</t>
  </si>
  <si>
    <t>ПР</t>
  </si>
  <si>
    <t>Разом за навчальним планом</t>
  </si>
  <si>
    <t>Повне перезарахування</t>
  </si>
  <si>
    <t>кредити на
 базі ФПО</t>
  </si>
  <si>
    <t>Разом повне перезарахування</t>
  </si>
  <si>
    <t>Так було в плані</t>
  </si>
  <si>
    <t>5 семестр</t>
  </si>
  <si>
    <r>
      <t>Переддипломна практика</t>
    </r>
    <r>
      <rPr>
        <b/>
        <sz val="12"/>
        <color indexed="10"/>
        <rFont val="Times New Roman"/>
        <family val="1"/>
      </rPr>
      <t xml:space="preserve"> </t>
    </r>
  </si>
  <si>
    <t>План освітнього процесу на 2024/2025 навчальний рік (заочна прискорена форма)          набiр_2023, 2024 р.р.</t>
  </si>
  <si>
    <t xml:space="preserve">протокол № </t>
  </si>
  <si>
    <t>"     "                    2024 р.</t>
  </si>
  <si>
    <t>П</t>
  </si>
  <si>
    <t>Назва практики</t>
  </si>
  <si>
    <t xml:space="preserve">Семестр  </t>
  </si>
  <si>
    <t xml:space="preserve">Тижні </t>
  </si>
  <si>
    <t>Переддипломна</t>
  </si>
  <si>
    <t xml:space="preserve">                        II. ЗВЕДЕНІ ДАНІ ПРО БЮДЖЕТ ЧАСУ, тижні                                                                       ІІІ ПРАКТИКА                                                               IV. АТЕСТАЦІЯ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</si>
</sst>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_-;\-* #,##0_-;\ &quot;&quot;_-;_-@_-"/>
    <numFmt numFmtId="197" formatCode="#,##0;\-* #,##0_-;\ &quot;&quot;_-;_-@_-"/>
    <numFmt numFmtId="198" formatCode="#,##0.0;\-* #,##0.0_-;\ &quot;&quot;_-;_-@_-"/>
    <numFmt numFmtId="199" formatCode="#,##0.0_-;\-* #,##0.0_-;\ &quot;&quot;_-;_-@_-"/>
    <numFmt numFmtId="200" formatCode="0.0"/>
    <numFmt numFmtId="201" formatCode="#,##0.0_ ;\-#,##0.0\ "/>
    <numFmt numFmtId="202" formatCode="#,##0_ ;\-#,##0\ "/>
    <numFmt numFmtId="203" formatCode="[$-FC19]d\ mmmm\ yyyy\ &quot;г.&quot;"/>
    <numFmt numFmtId="204" formatCode="000000"/>
    <numFmt numFmtId="205" formatCode="#,##0_-;\-* #,##0_-;\ _-;_-@_-"/>
    <numFmt numFmtId="206" formatCode="#,##0;\-* #,##0_-;\ _-;_-@_-"/>
    <numFmt numFmtId="207" formatCode="#,##0.00_ ;\-#,##0.00\ "/>
    <numFmt numFmtId="208" formatCode="0.000"/>
    <numFmt numFmtId="209" formatCode="#,##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000000000000000"/>
    <numFmt numFmtId="215" formatCode="#,##0.0_-;\-* #,##0.0_-;\ _-;_-@_-"/>
  </numFmts>
  <fonts count="9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62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9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12"/>
      <color indexed="48"/>
      <name val="Times New Roman"/>
      <family val="1"/>
    </font>
    <font>
      <sz val="10"/>
      <color indexed="48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Arial Cyr"/>
      <family val="0"/>
    </font>
    <font>
      <sz val="10"/>
      <color indexed="17"/>
      <name val="Arial Cyr"/>
      <family val="0"/>
    </font>
    <font>
      <i/>
      <sz val="12"/>
      <color indexed="17"/>
      <name val="Times New Roman"/>
      <family val="1"/>
    </font>
    <font>
      <sz val="12"/>
      <color indexed="17"/>
      <name val="Arial Cyr"/>
      <family val="0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sz val="10"/>
      <color indexed="62"/>
      <name val="Arial Cyr"/>
      <family val="0"/>
    </font>
    <font>
      <u val="singleAccounting"/>
      <sz val="12"/>
      <name val="Times New Roman"/>
      <family val="1"/>
    </font>
    <font>
      <b/>
      <sz val="14"/>
      <name val="Arial Cyr"/>
      <family val="0"/>
    </font>
    <font>
      <sz val="14"/>
      <color indexed="62"/>
      <name val="Times New Roman"/>
      <family val="1"/>
    </font>
    <font>
      <sz val="14"/>
      <color indexed="62"/>
      <name val="Arial Cyr"/>
      <family val="0"/>
    </font>
    <font>
      <sz val="14"/>
      <color indexed="10"/>
      <name val="Arial Cyr"/>
      <family val="0"/>
    </font>
    <font>
      <sz val="14"/>
      <color indexed="4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1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4"/>
      <color rgb="FFFFFF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0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3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80" fillId="23" borderId="1" applyNumberFormat="0" applyAlignment="0" applyProtection="0"/>
    <xf numFmtId="0" fontId="81" fillId="24" borderId="2" applyNumberFormat="0" applyAlignment="0" applyProtection="0"/>
    <xf numFmtId="0" fontId="82" fillId="24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65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5" borderId="7" applyNumberFormat="0" applyAlignment="0" applyProtection="0"/>
    <xf numFmtId="0" fontId="34" fillId="0" borderId="0" applyNumberFormat="0" applyFill="0" applyBorder="0" applyAlignment="0" applyProtection="0"/>
    <xf numFmtId="0" fontId="85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9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78" fillId="0" borderId="0" applyFont="0" applyFill="0" applyBorder="0" applyAlignment="0" applyProtection="0"/>
    <xf numFmtId="0" fontId="90" fillId="29" borderId="0" applyNumberFormat="0" applyBorder="0" applyAlignment="0" applyProtection="0"/>
  </cellStyleXfs>
  <cellXfs count="22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97" fontId="3" fillId="0" borderId="11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vertical="center"/>
      <protection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5" fillId="0" borderId="14" xfId="0" applyNumberFormat="1" applyFont="1" applyFill="1" applyBorder="1" applyAlignment="1" applyProtection="1">
      <alignment horizontal="center" vertical="center"/>
      <protection/>
    </xf>
    <xf numFmtId="196" fontId="5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198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98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53" applyFont="1">
      <alignment/>
      <protection/>
    </xf>
    <xf numFmtId="0" fontId="22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3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197" fontId="3" fillId="0" borderId="19" xfId="0" applyNumberFormat="1" applyFont="1" applyFill="1" applyBorder="1" applyAlignment="1" applyProtection="1">
      <alignment horizontal="center" vertical="center"/>
      <protection/>
    </xf>
    <xf numFmtId="196" fontId="3" fillId="0" borderId="25" xfId="0" applyNumberFormat="1" applyFont="1" applyFill="1" applyBorder="1" applyAlignment="1" applyProtection="1">
      <alignment vertical="center"/>
      <protection/>
    </xf>
    <xf numFmtId="196" fontId="3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200" fontId="5" fillId="0" borderId="23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20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00" fontId="5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98" fontId="3" fillId="0" borderId="19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98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98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98" fontId="3" fillId="0" borderId="15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98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96" fontId="3" fillId="0" borderId="20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196" fontId="3" fillId="0" borderId="13" xfId="0" applyNumberFormat="1" applyFont="1" applyFill="1" applyBorder="1" applyAlignment="1" applyProtection="1">
      <alignment horizontal="center" vertical="center"/>
      <protection/>
    </xf>
    <xf numFmtId="196" fontId="5" fillId="0" borderId="10" xfId="0" applyNumberFormat="1" applyFont="1" applyFill="1" applyBorder="1" applyAlignment="1" applyProtection="1">
      <alignment vertical="center"/>
      <protection/>
    </xf>
    <xf numFmtId="196" fontId="3" fillId="0" borderId="35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99" fontId="5" fillId="0" borderId="19" xfId="0" applyNumberFormat="1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>
      <alignment/>
    </xf>
    <xf numFmtId="49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9" xfId="0" applyFont="1" applyFill="1" applyBorder="1" applyAlignment="1">
      <alignment/>
    </xf>
    <xf numFmtId="200" fontId="5" fillId="0" borderId="19" xfId="0" applyNumberFormat="1" applyFont="1" applyFill="1" applyBorder="1" applyAlignment="1">
      <alignment horizontal="center" vertical="center" wrapText="1"/>
    </xf>
    <xf numFmtId="196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>
      <alignment/>
    </xf>
    <xf numFmtId="200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196" fontId="5" fillId="0" borderId="11" xfId="0" applyNumberFormat="1" applyFont="1" applyFill="1" applyBorder="1" applyAlignment="1" applyProtection="1">
      <alignment vertical="center" wrapText="1"/>
      <protection/>
    </xf>
    <xf numFmtId="196" fontId="5" fillId="0" borderId="11" xfId="0" applyNumberFormat="1" applyFont="1" applyFill="1" applyBorder="1" applyAlignment="1" applyProtection="1">
      <alignment vertical="center"/>
      <protection/>
    </xf>
    <xf numFmtId="196" fontId="5" fillId="0" borderId="11" xfId="0" applyNumberFormat="1" applyFont="1" applyFill="1" applyBorder="1" applyAlignment="1" applyProtection="1">
      <alignment horizontal="center" vertical="center"/>
      <protection/>
    </xf>
    <xf numFmtId="200" fontId="5" fillId="0" borderId="11" xfId="0" applyNumberFormat="1" applyFont="1" applyFill="1" applyBorder="1" applyAlignment="1" applyProtection="1">
      <alignment horizontal="center" vertical="center"/>
      <protection/>
    </xf>
    <xf numFmtId="196" fontId="5" fillId="0" borderId="25" xfId="0" applyNumberFormat="1" applyFont="1" applyFill="1" applyBorder="1" applyAlignment="1" applyProtection="1">
      <alignment horizontal="center" vertical="center"/>
      <protection/>
    </xf>
    <xf numFmtId="196" fontId="3" fillId="0" borderId="29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200" fontId="5" fillId="0" borderId="10" xfId="0" applyNumberFormat="1" applyFont="1" applyFill="1" applyBorder="1" applyAlignment="1" applyProtection="1">
      <alignment horizontal="center" vertical="center"/>
      <protection/>
    </xf>
    <xf numFmtId="196" fontId="5" fillId="0" borderId="20" xfId="0" applyNumberFormat="1" applyFont="1" applyFill="1" applyBorder="1" applyAlignment="1" applyProtection="1">
      <alignment horizontal="center" vertical="center"/>
      <protection/>
    </xf>
    <xf numFmtId="200" fontId="5" fillId="0" borderId="23" xfId="0" applyNumberFormat="1" applyFont="1" applyFill="1" applyBorder="1" applyAlignment="1" applyProtection="1">
      <alignment horizontal="center" vertical="center"/>
      <protection/>
    </xf>
    <xf numFmtId="196" fontId="5" fillId="0" borderId="24" xfId="0" applyNumberFormat="1" applyFont="1" applyFill="1" applyBorder="1" applyAlignment="1" applyProtection="1">
      <alignment horizontal="center" vertical="center"/>
      <protection/>
    </xf>
    <xf numFmtId="196" fontId="3" fillId="0" borderId="23" xfId="0" applyNumberFormat="1" applyFont="1" applyFill="1" applyBorder="1" applyAlignment="1" applyProtection="1">
      <alignment horizontal="center" vertical="center"/>
      <protection/>
    </xf>
    <xf numFmtId="200" fontId="5" fillId="0" borderId="13" xfId="0" applyNumberFormat="1" applyFont="1" applyFill="1" applyBorder="1" applyAlignment="1" applyProtection="1">
      <alignment horizontal="center" vertical="center"/>
      <protection/>
    </xf>
    <xf numFmtId="200" fontId="5" fillId="0" borderId="16" xfId="0" applyNumberFormat="1" applyFont="1" applyFill="1" applyBorder="1" applyAlignment="1" applyProtection="1">
      <alignment horizontal="center" vertical="center"/>
      <protection/>
    </xf>
    <xf numFmtId="196" fontId="5" fillId="0" borderId="21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99" fontId="3" fillId="0" borderId="18" xfId="0" applyNumberFormat="1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>
      <alignment/>
    </xf>
    <xf numFmtId="196" fontId="5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196" fontId="5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196" fontId="5" fillId="0" borderId="39" xfId="0" applyNumberFormat="1" applyFont="1" applyFill="1" applyBorder="1" applyAlignment="1" applyProtection="1">
      <alignment horizontal="center" vertical="center"/>
      <protection/>
    </xf>
    <xf numFmtId="1" fontId="5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198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98" fontId="5" fillId="0" borderId="14" xfId="0" applyNumberFormat="1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>
      <alignment/>
    </xf>
    <xf numFmtId="198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98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/>
    </xf>
    <xf numFmtId="49" fontId="5" fillId="0" borderId="48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/>
    </xf>
    <xf numFmtId="49" fontId="3" fillId="0" borderId="48" xfId="0" applyNumberFormat="1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99" fontId="3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196" fontId="3" fillId="0" borderId="19" xfId="0" applyNumberFormat="1" applyFont="1" applyFill="1" applyBorder="1" applyAlignment="1" applyProtection="1">
      <alignment horizontal="center" vertical="center"/>
      <protection/>
    </xf>
    <xf numFmtId="202" fontId="3" fillId="0" borderId="35" xfId="0" applyNumberFormat="1" applyFont="1" applyFill="1" applyBorder="1" applyAlignment="1">
      <alignment horizontal="center" vertical="center" wrapText="1"/>
    </xf>
    <xf numFmtId="196" fontId="3" fillId="0" borderId="42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202" fontId="3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19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9" fontId="5" fillId="0" borderId="10" xfId="0" applyNumberFormat="1" applyFont="1" applyFill="1" applyBorder="1" applyAlignment="1" applyProtection="1">
      <alignment vertical="center" wrapText="1"/>
      <protection/>
    </xf>
    <xf numFmtId="202" fontId="5" fillId="0" borderId="2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 applyProtection="1">
      <alignment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199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 applyProtection="1">
      <alignment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198" fontId="5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>
      <alignment horizontal="center" vertical="center" wrapText="1"/>
    </xf>
    <xf numFmtId="198" fontId="5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>
      <alignment horizontal="center" vertical="center" wrapText="1"/>
    </xf>
    <xf numFmtId="196" fontId="3" fillId="0" borderId="50" xfId="0" applyNumberFormat="1" applyFont="1" applyFill="1" applyBorder="1" applyAlignment="1" applyProtection="1">
      <alignment vertical="center"/>
      <protection/>
    </xf>
    <xf numFmtId="202" fontId="3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/>
    </xf>
    <xf numFmtId="198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00" fontId="5" fillId="0" borderId="18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41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46" xfId="54" applyFont="1" applyBorder="1" applyAlignment="1">
      <alignment horizontal="center" vertical="center"/>
      <protection/>
    </xf>
    <xf numFmtId="0" fontId="3" fillId="0" borderId="33" xfId="54" applyFont="1" applyBorder="1" applyAlignment="1">
      <alignment horizontal="center" vertical="center"/>
      <protection/>
    </xf>
    <xf numFmtId="0" fontId="3" fillId="0" borderId="32" xfId="54" applyFont="1" applyBorder="1" applyAlignment="1">
      <alignment horizontal="center" vertical="center"/>
      <protection/>
    </xf>
    <xf numFmtId="0" fontId="3" fillId="0" borderId="45" xfId="54" applyFont="1" applyBorder="1" applyAlignment="1">
      <alignment horizontal="center" vertical="center"/>
      <protection/>
    </xf>
    <xf numFmtId="0" fontId="3" fillId="0" borderId="34" xfId="54" applyFont="1" applyBorder="1" applyAlignment="1">
      <alignment horizontal="center" vertical="center"/>
      <protection/>
    </xf>
    <xf numFmtId="0" fontId="3" fillId="0" borderId="52" xfId="54" applyFont="1" applyBorder="1" applyAlignment="1">
      <alignment horizontal="center" vertical="center"/>
      <protection/>
    </xf>
    <xf numFmtId="0" fontId="3" fillId="0" borderId="53" xfId="54" applyFont="1" applyBorder="1" applyAlignment="1">
      <alignment horizontal="center" vertical="center"/>
      <protection/>
    </xf>
    <xf numFmtId="0" fontId="4" fillId="0" borderId="48" xfId="54" applyFont="1" applyBorder="1" applyAlignment="1">
      <alignment horizontal="center"/>
      <protection/>
    </xf>
    <xf numFmtId="0" fontId="4" fillId="0" borderId="23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9" xfId="54" applyFont="1" applyBorder="1" applyAlignment="1">
      <alignment horizontal="center" vertical="center"/>
      <protection/>
    </xf>
    <xf numFmtId="0" fontId="4" fillId="0" borderId="54" xfId="54" applyFont="1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/>
      <protection/>
    </xf>
    <xf numFmtId="0" fontId="4" fillId="0" borderId="55" xfId="54" applyFont="1" applyBorder="1" applyAlignment="1">
      <alignment horizontal="center" vertical="center"/>
      <protection/>
    </xf>
    <xf numFmtId="0" fontId="4" fillId="0" borderId="24" xfId="54" applyFont="1" applyBorder="1" applyAlignment="1">
      <alignment horizontal="center" vertical="center"/>
      <protection/>
    </xf>
    <xf numFmtId="0" fontId="4" fillId="0" borderId="56" xfId="54" applyFont="1" applyBorder="1" applyAlignment="1">
      <alignment horizontal="center" vertical="center"/>
      <protection/>
    </xf>
    <xf numFmtId="0" fontId="4" fillId="0" borderId="57" xfId="54" applyFont="1" applyBorder="1" applyAlignment="1">
      <alignment horizontal="center" vertical="center"/>
      <protection/>
    </xf>
    <xf numFmtId="0" fontId="4" fillId="0" borderId="58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4" fillId="0" borderId="31" xfId="54" applyFont="1" applyBorder="1" applyAlignment="1">
      <alignment horizontal="center" vertical="center"/>
      <protection/>
    </xf>
    <xf numFmtId="0" fontId="4" fillId="0" borderId="62" xfId="54" applyFont="1" applyBorder="1" applyAlignment="1">
      <alignment horizontal="center" vertical="center"/>
      <protection/>
    </xf>
    <xf numFmtId="0" fontId="4" fillId="0" borderId="63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4" fillId="0" borderId="65" xfId="54" applyFont="1" applyBorder="1" applyAlignment="1">
      <alignment horizontal="center" vertical="center"/>
      <protection/>
    </xf>
    <xf numFmtId="0" fontId="4" fillId="0" borderId="66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67" xfId="54" applyFont="1" applyBorder="1" applyAlignment="1">
      <alignment horizontal="center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51" xfId="54" applyFont="1" applyBorder="1" applyAlignment="1">
      <alignment horizontal="center" vertical="center"/>
      <protection/>
    </xf>
    <xf numFmtId="0" fontId="4" fillId="0" borderId="43" xfId="54" applyFont="1" applyBorder="1" applyAlignment="1">
      <alignment horizontal="center" vertical="center"/>
      <protection/>
    </xf>
    <xf numFmtId="0" fontId="4" fillId="0" borderId="68" xfId="54" applyFont="1" applyBorder="1" applyAlignment="1">
      <alignment horizontal="center" vertical="center"/>
      <protection/>
    </xf>
    <xf numFmtId="0" fontId="4" fillId="0" borderId="69" xfId="54" applyFont="1" applyBorder="1" applyAlignment="1">
      <alignment horizontal="center" vertical="center"/>
      <protection/>
    </xf>
    <xf numFmtId="0" fontId="4" fillId="0" borderId="70" xfId="54" applyFont="1" applyBorder="1" applyAlignment="1">
      <alignment horizontal="center" vertical="center"/>
      <protection/>
    </xf>
    <xf numFmtId="0" fontId="4" fillId="0" borderId="16" xfId="54" applyFont="1" applyBorder="1" applyAlignment="1">
      <alignment horizontal="center" vertical="center"/>
      <protection/>
    </xf>
    <xf numFmtId="0" fontId="13" fillId="0" borderId="15" xfId="54" applyFont="1" applyBorder="1" applyAlignment="1">
      <alignment horizontal="center" vertical="center"/>
      <protection/>
    </xf>
    <xf numFmtId="0" fontId="13" fillId="0" borderId="21" xfId="54" applyFont="1" applyBorder="1" applyAlignment="1">
      <alignment horizontal="center" vertical="center"/>
      <protection/>
    </xf>
    <xf numFmtId="0" fontId="13" fillId="0" borderId="51" xfId="54" applyFont="1" applyBorder="1" applyAlignment="1">
      <alignment horizontal="center" vertical="center"/>
      <protection/>
    </xf>
    <xf numFmtId="0" fontId="4" fillId="0" borderId="71" xfId="54" applyFont="1" applyFill="1" applyBorder="1" applyAlignment="1">
      <alignment horizontal="center" vertical="center"/>
      <protection/>
    </xf>
    <xf numFmtId="0" fontId="4" fillId="0" borderId="72" xfId="54" applyFont="1" applyFill="1" applyBorder="1" applyAlignment="1">
      <alignment horizontal="center" vertical="center"/>
      <protection/>
    </xf>
    <xf numFmtId="0" fontId="4" fillId="0" borderId="69" xfId="54" applyFont="1" applyFill="1" applyBorder="1" applyAlignment="1">
      <alignment horizontal="center" vertical="center"/>
      <protection/>
    </xf>
    <xf numFmtId="49" fontId="5" fillId="0" borderId="73" xfId="0" applyNumberFormat="1" applyFont="1" applyFill="1" applyBorder="1" applyAlignment="1">
      <alignment horizontal="right" vertical="center" wrapText="1"/>
    </xf>
    <xf numFmtId="0" fontId="5" fillId="0" borderId="7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98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8" fontId="5" fillId="0" borderId="74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74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202" fontId="5" fillId="0" borderId="36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96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198" fontId="5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43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198" fontId="3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right" vertical="center" wrapText="1"/>
    </xf>
    <xf numFmtId="49" fontId="5" fillId="0" borderId="45" xfId="0" applyNumberFormat="1" applyFont="1" applyFill="1" applyBorder="1" applyAlignment="1">
      <alignment horizontal="right" vertical="center" wrapText="1"/>
    </xf>
    <xf numFmtId="202" fontId="5" fillId="0" borderId="10" xfId="0" applyNumberFormat="1" applyFont="1" applyFill="1" applyBorder="1" applyAlignment="1" applyProtection="1">
      <alignment horizontal="center" vertical="center"/>
      <protection/>
    </xf>
    <xf numFmtId="197" fontId="3" fillId="0" borderId="10" xfId="0" applyNumberFormat="1" applyFont="1" applyFill="1" applyBorder="1" applyAlignment="1" applyProtection="1">
      <alignment horizontal="center" vertical="center"/>
      <protection/>
    </xf>
    <xf numFmtId="197" fontId="36" fillId="0" borderId="10" xfId="0" applyNumberFormat="1" applyFont="1" applyFill="1" applyBorder="1" applyAlignment="1" applyProtection="1">
      <alignment horizontal="center" vertical="center"/>
      <protection/>
    </xf>
    <xf numFmtId="197" fontId="5" fillId="0" borderId="10" xfId="0" applyNumberFormat="1" applyFont="1" applyFill="1" applyBorder="1" applyAlignment="1" applyProtection="1">
      <alignment horizontal="center" vertical="center"/>
      <protection/>
    </xf>
    <xf numFmtId="197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horizontal="right" vertical="center" wrapText="1"/>
    </xf>
    <xf numFmtId="202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202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right" vertical="center" wrapText="1"/>
    </xf>
    <xf numFmtId="49" fontId="5" fillId="0" borderId="36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0" fontId="0" fillId="0" borderId="42" xfId="0" applyFill="1" applyBorder="1" applyAlignment="1">
      <alignment/>
    </xf>
    <xf numFmtId="0" fontId="0" fillId="0" borderId="28" xfId="0" applyFill="1" applyBorder="1" applyAlignment="1">
      <alignment/>
    </xf>
    <xf numFmtId="202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50" xfId="0" applyFill="1" applyBorder="1" applyAlignment="1">
      <alignment/>
    </xf>
    <xf numFmtId="202" fontId="5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96" fontId="5" fillId="0" borderId="19" xfId="0" applyNumberFormat="1" applyFont="1" applyFill="1" applyBorder="1" applyAlignment="1" applyProtection="1">
      <alignment vertical="center"/>
      <protection/>
    </xf>
    <xf numFmtId="202" fontId="5" fillId="0" borderId="35" xfId="0" applyNumberFormat="1" applyFont="1" applyFill="1" applyBorder="1" applyAlignment="1">
      <alignment horizontal="center" vertical="center" wrapText="1"/>
    </xf>
    <xf numFmtId="196" fontId="5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196" fontId="3" fillId="0" borderId="13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196" fontId="3" fillId="0" borderId="44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9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73" xfId="0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196" fontId="3" fillId="0" borderId="30" xfId="0" applyNumberFormat="1" applyFont="1" applyFill="1" applyBorder="1" applyAlignment="1" applyProtection="1">
      <alignment horizontal="center" vertical="center"/>
      <protection/>
    </xf>
    <xf numFmtId="202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5" fillId="0" borderId="30" xfId="0" applyNumberFormat="1" applyFont="1" applyFill="1" applyBorder="1" applyAlignment="1" applyProtection="1">
      <alignment vertical="center"/>
      <protection/>
    </xf>
    <xf numFmtId="196" fontId="3" fillId="0" borderId="30" xfId="0" applyNumberFormat="1" applyFont="1" applyFill="1" applyBorder="1" applyAlignment="1" applyProtection="1">
      <alignment vertical="center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9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left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202" fontId="3" fillId="0" borderId="25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 applyProtection="1">
      <alignment vertical="center"/>
      <protection/>
    </xf>
    <xf numFmtId="198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199" fontId="27" fillId="0" borderId="19" xfId="0" applyNumberFormat="1" applyFont="1" applyFill="1" applyBorder="1" applyAlignment="1" applyProtection="1">
      <alignment horizontal="center" vertical="center" wrapText="1"/>
      <protection/>
    </xf>
    <xf numFmtId="20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vertical="center"/>
      <protection/>
    </xf>
    <xf numFmtId="0" fontId="30" fillId="0" borderId="10" xfId="0" applyFont="1" applyFill="1" applyBorder="1" applyAlignment="1">
      <alignment vertical="center" wrapText="1"/>
    </xf>
    <xf numFmtId="200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202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>
      <alignment horizontal="center" vertical="center" wrapText="1"/>
    </xf>
    <xf numFmtId="196" fontId="27" fillId="0" borderId="13" xfId="0" applyNumberFormat="1" applyFont="1" applyFill="1" applyBorder="1" applyAlignment="1" applyProtection="1">
      <alignment vertical="center"/>
      <protection/>
    </xf>
    <xf numFmtId="49" fontId="27" fillId="0" borderId="13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0" fontId="0" fillId="0" borderId="74" xfId="0" applyFill="1" applyBorder="1" applyAlignment="1">
      <alignment/>
    </xf>
    <xf numFmtId="0" fontId="0" fillId="0" borderId="27" xfId="0" applyFill="1" applyBorder="1" applyAlignment="1">
      <alignment/>
    </xf>
    <xf numFmtId="49" fontId="30" fillId="0" borderId="19" xfId="0" applyNumberFormat="1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 applyProtection="1">
      <alignment vertical="center"/>
      <protection/>
    </xf>
    <xf numFmtId="49" fontId="30" fillId="0" borderId="10" xfId="0" applyNumberFormat="1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20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199" fontId="5" fillId="0" borderId="20" xfId="0" applyNumberFormat="1" applyFont="1" applyFill="1" applyBorder="1" applyAlignment="1" applyProtection="1">
      <alignment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96" fontId="5" fillId="0" borderId="23" xfId="0" applyNumberFormat="1" applyFont="1" applyFill="1" applyBorder="1" applyAlignment="1" applyProtection="1">
      <alignment horizontal="center" vertical="center"/>
      <protection/>
    </xf>
    <xf numFmtId="196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96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>
      <alignment horizontal="center"/>
    </xf>
    <xf numFmtId="196" fontId="5" fillId="0" borderId="42" xfId="0" applyNumberFormat="1" applyFont="1" applyFill="1" applyBorder="1" applyAlignment="1" applyProtection="1">
      <alignment horizontal="center" vertical="center"/>
      <protection/>
    </xf>
    <xf numFmtId="196" fontId="3" fillId="0" borderId="29" xfId="0" applyNumberFormat="1" applyFont="1" applyFill="1" applyBorder="1" applyAlignment="1" applyProtection="1">
      <alignment vertical="center"/>
      <protection/>
    </xf>
    <xf numFmtId="196" fontId="5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50" xfId="0" applyFont="1" applyFill="1" applyBorder="1" applyAlignment="1">
      <alignment/>
    </xf>
    <xf numFmtId="0" fontId="5" fillId="0" borderId="47" xfId="0" applyNumberFormat="1" applyFont="1" applyFill="1" applyBorder="1" applyAlignment="1">
      <alignment horizontal="center"/>
    </xf>
    <xf numFmtId="0" fontId="5" fillId="0" borderId="42" xfId="0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5" fillId="0" borderId="78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right" vertical="center" wrapText="1"/>
    </xf>
    <xf numFmtId="198" fontId="5" fillId="0" borderId="44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198" fontId="3" fillId="0" borderId="11" xfId="0" applyNumberFormat="1" applyFont="1" applyFill="1" applyBorder="1" applyAlignment="1" applyProtection="1">
      <alignment vertical="center"/>
      <protection/>
    </xf>
    <xf numFmtId="1" fontId="3" fillId="0" borderId="25" xfId="0" applyNumberFormat="1" applyFont="1" applyFill="1" applyBorder="1" applyAlignment="1">
      <alignment horizontal="center" vertical="center" wrapText="1"/>
    </xf>
    <xf numFmtId="198" fontId="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198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 wrapText="1"/>
    </xf>
    <xf numFmtId="200" fontId="5" fillId="0" borderId="33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vertical="center"/>
      <protection/>
    </xf>
    <xf numFmtId="200" fontId="5" fillId="0" borderId="80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vertical="center"/>
      <protection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righ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vertical="center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49" fontId="38" fillId="0" borderId="10" xfId="0" applyNumberFormat="1" applyFont="1" applyFill="1" applyBorder="1" applyAlignment="1">
      <alignment horizontal="center" vertical="center" wrapText="1"/>
    </xf>
    <xf numFmtId="202" fontId="38" fillId="0" borderId="35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196" fontId="38" fillId="0" borderId="42" xfId="0" applyNumberFormat="1" applyFont="1" applyFill="1" applyBorder="1" applyAlignment="1" applyProtection="1">
      <alignment vertical="center"/>
      <protection/>
    </xf>
    <xf numFmtId="196" fontId="38" fillId="0" borderId="20" xfId="0" applyNumberFormat="1" applyFont="1" applyFill="1" applyBorder="1" applyAlignment="1" applyProtection="1">
      <alignment vertical="center"/>
      <protection/>
    </xf>
    <xf numFmtId="0" fontId="39" fillId="0" borderId="28" xfId="0" applyFont="1" applyFill="1" applyBorder="1" applyAlignment="1">
      <alignment/>
    </xf>
    <xf numFmtId="0" fontId="39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right" vertical="center" wrapText="1"/>
    </xf>
    <xf numFmtId="49" fontId="43" fillId="0" borderId="28" xfId="0" applyNumberFormat="1" applyFont="1" applyFill="1" applyBorder="1" applyAlignment="1">
      <alignment horizontal="right" vertical="center" wrapText="1"/>
    </xf>
    <xf numFmtId="198" fontId="43" fillId="0" borderId="42" xfId="0" applyNumberFormat="1" applyFont="1" applyFill="1" applyBorder="1" applyAlignment="1" applyProtection="1">
      <alignment horizontal="center" vertical="center"/>
      <protection/>
    </xf>
    <xf numFmtId="196" fontId="43" fillId="0" borderId="10" xfId="0" applyNumberFormat="1" applyFont="1" applyFill="1" applyBorder="1" applyAlignment="1" applyProtection="1">
      <alignment horizontal="center" vertical="center"/>
      <protection/>
    </xf>
    <xf numFmtId="1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" fontId="43" fillId="0" borderId="28" xfId="0" applyNumberFormat="1" applyFont="1" applyFill="1" applyBorder="1" applyAlignment="1">
      <alignment horizontal="center" vertical="center"/>
    </xf>
    <xf numFmtId="198" fontId="43" fillId="0" borderId="17" xfId="0" applyNumberFormat="1" applyFont="1" applyFill="1" applyBorder="1" applyAlignment="1" applyProtection="1">
      <alignment horizontal="center" vertical="center"/>
      <protection/>
    </xf>
    <xf numFmtId="49" fontId="43" fillId="0" borderId="17" xfId="0" applyNumberFormat="1" applyFont="1" applyFill="1" applyBorder="1" applyAlignment="1">
      <alignment horizontal="center" vertical="center"/>
    </xf>
    <xf numFmtId="1" fontId="43" fillId="0" borderId="46" xfId="0" applyNumberFormat="1" applyFont="1" applyFill="1" applyBorder="1" applyAlignment="1">
      <alignment horizontal="center" vertical="center"/>
    </xf>
    <xf numFmtId="49" fontId="43" fillId="0" borderId="42" xfId="0" applyNumberFormat="1" applyFont="1" applyFill="1" applyBorder="1" applyAlignment="1">
      <alignment horizontal="center" vertical="center" wrapText="1"/>
    </xf>
    <xf numFmtId="49" fontId="43" fillId="0" borderId="43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/>
    </xf>
    <xf numFmtId="202" fontId="46" fillId="0" borderId="20" xfId="0" applyNumberFormat="1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 applyProtection="1">
      <alignment horizontal="center" vertical="center"/>
      <protection/>
    </xf>
    <xf numFmtId="49" fontId="45" fillId="0" borderId="17" xfId="0" applyNumberFormat="1" applyFont="1" applyFill="1" applyBorder="1" applyAlignment="1">
      <alignment horizontal="center" vertical="center"/>
    </xf>
    <xf numFmtId="198" fontId="45" fillId="0" borderId="10" xfId="0" applyNumberFormat="1" applyFont="1" applyFill="1" applyBorder="1" applyAlignment="1" applyProtection="1">
      <alignment horizontal="center" vertical="center"/>
      <protection/>
    </xf>
    <xf numFmtId="202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42" xfId="0" applyNumberFormat="1" applyFont="1" applyFill="1" applyBorder="1" applyAlignment="1" applyProtection="1">
      <alignment horizontal="center" vertical="center"/>
      <protection/>
    </xf>
    <xf numFmtId="202" fontId="45" fillId="0" borderId="28" xfId="0" applyNumberFormat="1" applyFont="1" applyFill="1" applyBorder="1" applyAlignment="1" applyProtection="1">
      <alignment horizontal="center" vertical="center"/>
      <protection/>
    </xf>
    <xf numFmtId="0" fontId="45" fillId="0" borderId="19" xfId="0" applyNumberFormat="1" applyFont="1" applyFill="1" applyBorder="1" applyAlignment="1" applyProtection="1">
      <alignment horizontal="center" vertical="center"/>
      <protection/>
    </xf>
    <xf numFmtId="0" fontId="45" fillId="0" borderId="44" xfId="0" applyNumberFormat="1" applyFont="1" applyFill="1" applyBorder="1" applyAlignment="1" applyProtection="1">
      <alignment horizontal="center" vertical="center"/>
      <protection/>
    </xf>
    <xf numFmtId="198" fontId="46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201" fontId="45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197" fontId="49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1" fontId="45" fillId="0" borderId="17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49" fontId="3" fillId="0" borderId="24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vertical="center"/>
      <protection/>
    </xf>
    <xf numFmtId="0" fontId="44" fillId="0" borderId="10" xfId="0" applyNumberFormat="1" applyFont="1" applyFill="1" applyBorder="1" applyAlignment="1">
      <alignment horizontal="right" vertical="center" wrapText="1"/>
    </xf>
    <xf numFmtId="0" fontId="5" fillId="0" borderId="42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right" vertical="center" wrapText="1"/>
    </xf>
    <xf numFmtId="198" fontId="43" fillId="0" borderId="10" xfId="0" applyNumberFormat="1" applyFont="1" applyFill="1" applyBorder="1" applyAlignment="1" applyProtection="1">
      <alignment horizontal="center" vertical="center"/>
      <protection/>
    </xf>
    <xf numFmtId="200" fontId="43" fillId="0" borderId="11" xfId="0" applyNumberFormat="1" applyFont="1" applyFill="1" applyBorder="1" applyAlignment="1" applyProtection="1">
      <alignment horizontal="center" vertical="center"/>
      <protection/>
    </xf>
    <xf numFmtId="200" fontId="43" fillId="0" borderId="18" xfId="0" applyNumberFormat="1" applyFont="1" applyFill="1" applyBorder="1" applyAlignment="1">
      <alignment horizontal="center" vertical="center" wrapText="1"/>
    </xf>
    <xf numFmtId="200" fontId="43" fillId="0" borderId="73" xfId="0" applyNumberFormat="1" applyFont="1" applyFill="1" applyBorder="1" applyAlignment="1">
      <alignment horizontal="center" vertical="center" wrapText="1"/>
    </xf>
    <xf numFmtId="198" fontId="43" fillId="0" borderId="14" xfId="0" applyNumberFormat="1" applyFont="1" applyFill="1" applyBorder="1" applyAlignment="1" applyProtection="1">
      <alignment horizontal="center" vertical="center"/>
      <protection/>
    </xf>
    <xf numFmtId="198" fontId="44" fillId="0" borderId="10" xfId="0" applyNumberFormat="1" applyFont="1" applyFill="1" applyBorder="1" applyAlignment="1" applyProtection="1">
      <alignment horizontal="center" vertical="center"/>
      <protection/>
    </xf>
    <xf numFmtId="201" fontId="43" fillId="0" borderId="42" xfId="0" applyNumberFormat="1" applyFont="1" applyFill="1" applyBorder="1" applyAlignment="1" applyProtection="1">
      <alignment horizontal="center" vertical="center"/>
      <protection/>
    </xf>
    <xf numFmtId="201" fontId="44" fillId="0" borderId="42" xfId="0" applyNumberFormat="1" applyFont="1" applyFill="1" applyBorder="1" applyAlignment="1" applyProtection="1">
      <alignment horizontal="center" vertical="center"/>
      <protection/>
    </xf>
    <xf numFmtId="201" fontId="43" fillId="0" borderId="10" xfId="0" applyNumberFormat="1" applyFont="1" applyFill="1" applyBorder="1" applyAlignment="1" applyProtection="1">
      <alignment horizontal="center" vertical="center"/>
      <protection/>
    </xf>
    <xf numFmtId="198" fontId="43" fillId="0" borderId="19" xfId="0" applyNumberFormat="1" applyFont="1" applyFill="1" applyBorder="1" applyAlignment="1" applyProtection="1">
      <alignment horizontal="center" vertical="center"/>
      <protection/>
    </xf>
    <xf numFmtId="200" fontId="43" fillId="0" borderId="10" xfId="0" applyNumberFormat="1" applyFont="1" applyFill="1" applyBorder="1" applyAlignment="1">
      <alignment horizontal="center" vertical="center"/>
    </xf>
    <xf numFmtId="198" fontId="43" fillId="0" borderId="15" xfId="0" applyNumberFormat="1" applyFont="1" applyFill="1" applyBorder="1" applyAlignment="1" applyProtection="1">
      <alignment horizontal="center" vertical="center"/>
      <protection/>
    </xf>
    <xf numFmtId="200" fontId="44" fillId="0" borderId="10" xfId="0" applyNumberFormat="1" applyFont="1" applyFill="1" applyBorder="1" applyAlignment="1">
      <alignment horizontal="center" vertical="center"/>
    </xf>
    <xf numFmtId="200" fontId="43" fillId="0" borderId="10" xfId="0" applyNumberFormat="1" applyFont="1" applyFill="1" applyBorder="1" applyAlignment="1" applyProtection="1">
      <alignment horizontal="center" vertical="center" wrapText="1"/>
      <protection/>
    </xf>
    <xf numFmtId="200" fontId="44" fillId="0" borderId="10" xfId="0" applyNumberFormat="1" applyFont="1" applyFill="1" applyBorder="1" applyAlignment="1" applyProtection="1">
      <alignment horizontal="center" vertical="center" wrapText="1"/>
      <protection/>
    </xf>
    <xf numFmtId="198" fontId="44" fillId="0" borderId="50" xfId="0" applyNumberFormat="1" applyFont="1" applyFill="1" applyBorder="1" applyAlignment="1" applyProtection="1">
      <alignment horizontal="center" vertical="center"/>
      <protection/>
    </xf>
    <xf numFmtId="198" fontId="43" fillId="0" borderId="50" xfId="0" applyNumberFormat="1" applyFont="1" applyFill="1" applyBorder="1" applyAlignment="1" applyProtection="1">
      <alignment horizontal="center" vertical="center"/>
      <protection/>
    </xf>
    <xf numFmtId="198" fontId="26" fillId="0" borderId="0" xfId="0" applyNumberFormat="1" applyFont="1" applyFill="1" applyAlignment="1">
      <alignment/>
    </xf>
    <xf numFmtId="202" fontId="26" fillId="0" borderId="0" xfId="0" applyNumberFormat="1" applyFont="1" applyFill="1" applyAlignment="1">
      <alignment/>
    </xf>
    <xf numFmtId="198" fontId="39" fillId="0" borderId="0" xfId="0" applyNumberFormat="1" applyFont="1" applyFill="1" applyAlignment="1">
      <alignment/>
    </xf>
    <xf numFmtId="200" fontId="26" fillId="0" borderId="0" xfId="0" applyNumberFormat="1" applyFont="1" applyFill="1" applyAlignment="1">
      <alignment/>
    </xf>
    <xf numFmtId="0" fontId="5" fillId="0" borderId="76" xfId="0" applyNumberFormat="1" applyFont="1" applyFill="1" applyBorder="1" applyAlignment="1">
      <alignment horizontal="center"/>
    </xf>
    <xf numFmtId="196" fontId="3" fillId="0" borderId="10" xfId="0" applyNumberFormat="1" applyFont="1" applyFill="1" applyBorder="1" applyAlignment="1" applyProtection="1">
      <alignment vertical="center"/>
      <protection/>
    </xf>
    <xf numFmtId="49" fontId="3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 applyProtection="1">
      <alignment vertical="center"/>
      <protection/>
    </xf>
    <xf numFmtId="198" fontId="43" fillId="24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vertical="center" wrapText="1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198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49" fontId="3" fillId="24" borderId="10" xfId="0" applyNumberFormat="1" applyFont="1" applyFill="1" applyBorder="1" applyAlignment="1">
      <alignment vertical="center" wrapText="1"/>
    </xf>
    <xf numFmtId="198" fontId="51" fillId="0" borderId="14" xfId="0" applyNumberFormat="1" applyFont="1" applyFill="1" applyBorder="1" applyAlignment="1" applyProtection="1">
      <alignment horizontal="center" vertical="center"/>
      <protection/>
    </xf>
    <xf numFmtId="198" fontId="51" fillId="0" borderId="10" xfId="0" applyNumberFormat="1" applyFont="1" applyFill="1" applyBorder="1" applyAlignment="1" applyProtection="1">
      <alignment horizontal="center" vertical="center"/>
      <protection/>
    </xf>
    <xf numFmtId="198" fontId="52" fillId="0" borderId="10" xfId="0" applyNumberFormat="1" applyFont="1" applyFill="1" applyBorder="1" applyAlignment="1" applyProtection="1">
      <alignment horizontal="center" vertical="center"/>
      <protection/>
    </xf>
    <xf numFmtId="49" fontId="51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200" fontId="51" fillId="0" borderId="10" xfId="0" applyNumberFormat="1" applyFont="1" applyFill="1" applyBorder="1" applyAlignment="1">
      <alignment horizontal="center" vertical="center"/>
    </xf>
    <xf numFmtId="200" fontId="52" fillId="0" borderId="10" xfId="0" applyNumberFormat="1" applyFont="1" applyFill="1" applyBorder="1" applyAlignment="1">
      <alignment horizontal="center" vertical="center"/>
    </xf>
    <xf numFmtId="196" fontId="52" fillId="0" borderId="42" xfId="0" applyNumberFormat="1" applyFont="1" applyFill="1" applyBorder="1" applyAlignment="1" applyProtection="1">
      <alignment horizontal="center" vertical="center"/>
      <protection/>
    </xf>
    <xf numFmtId="198" fontId="51" fillId="0" borderId="19" xfId="0" applyNumberFormat="1" applyFont="1" applyFill="1" applyBorder="1" applyAlignment="1" applyProtection="1">
      <alignment horizontal="center" vertical="center"/>
      <protection/>
    </xf>
    <xf numFmtId="198" fontId="51" fillId="0" borderId="42" xfId="0" applyNumberFormat="1" applyFont="1" applyFill="1" applyBorder="1" applyAlignment="1" applyProtection="1">
      <alignment horizontal="center" vertical="center"/>
      <protection/>
    </xf>
    <xf numFmtId="1" fontId="51" fillId="0" borderId="17" xfId="0" applyNumberFormat="1" applyFont="1" applyFill="1" applyBorder="1" applyAlignment="1">
      <alignment horizontal="center" vertical="center"/>
    </xf>
    <xf numFmtId="49" fontId="51" fillId="0" borderId="27" xfId="0" applyNumberFormat="1" applyFont="1" applyFill="1" applyBorder="1" applyAlignment="1" applyProtection="1">
      <alignment horizontal="center" vertical="center"/>
      <protection/>
    </xf>
    <xf numFmtId="49" fontId="3" fillId="8" borderId="19" xfId="0" applyNumberFormat="1" applyFont="1" applyFill="1" applyBorder="1" applyAlignment="1">
      <alignment horizontal="left" vertical="center" wrapText="1"/>
    </xf>
    <xf numFmtId="49" fontId="43" fillId="8" borderId="10" xfId="0" applyNumberFormat="1" applyFont="1" applyFill="1" applyBorder="1" applyAlignment="1">
      <alignment horizontal="center" vertical="center" wrapText="1"/>
    </xf>
    <xf numFmtId="49" fontId="5" fillId="8" borderId="19" xfId="0" applyNumberFormat="1" applyFont="1" applyFill="1" applyBorder="1" applyAlignment="1">
      <alignment horizontal="right" vertical="center" wrapText="1"/>
    </xf>
    <xf numFmtId="49" fontId="5" fillId="8" borderId="54" xfId="0" applyNumberFormat="1" applyFont="1" applyFill="1" applyBorder="1" applyAlignment="1">
      <alignment horizontal="right" vertical="center" wrapText="1"/>
    </xf>
    <xf numFmtId="198" fontId="5" fillId="8" borderId="44" xfId="0" applyNumberFormat="1" applyFont="1" applyFill="1" applyBorder="1" applyAlignment="1" applyProtection="1">
      <alignment horizontal="center" vertical="center"/>
      <protection/>
    </xf>
    <xf numFmtId="196" fontId="5" fillId="8" borderId="19" xfId="0" applyNumberFormat="1" applyFont="1" applyFill="1" applyBorder="1" applyAlignment="1" applyProtection="1">
      <alignment horizontal="center" vertical="center"/>
      <protection/>
    </xf>
    <xf numFmtId="1" fontId="5" fillId="8" borderId="19" xfId="0" applyNumberFormat="1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/>
    </xf>
    <xf numFmtId="1" fontId="5" fillId="8" borderId="54" xfId="0" applyNumberFormat="1" applyFont="1" applyFill="1" applyBorder="1" applyAlignment="1">
      <alignment horizontal="center" vertical="center"/>
    </xf>
    <xf numFmtId="49" fontId="5" fillId="8" borderId="44" xfId="0" applyNumberFormat="1" applyFont="1" applyFill="1" applyBorder="1" applyAlignment="1">
      <alignment horizontal="center" vertical="center" wrapText="1"/>
    </xf>
    <xf numFmtId="0" fontId="0" fillId="8" borderId="44" xfId="0" applyFont="1" applyFill="1" applyBorder="1" applyAlignment="1">
      <alignment/>
    </xf>
    <xf numFmtId="0" fontId="0" fillId="8" borderId="19" xfId="0" applyFont="1" applyFill="1" applyBorder="1" applyAlignment="1">
      <alignment/>
    </xf>
    <xf numFmtId="0" fontId="0" fillId="8" borderId="54" xfId="0" applyFont="1" applyFill="1" applyBorder="1" applyAlignment="1">
      <alignment/>
    </xf>
    <xf numFmtId="49" fontId="5" fillId="8" borderId="10" xfId="0" applyNumberFormat="1" applyFont="1" applyFill="1" applyBorder="1" applyAlignment="1">
      <alignment horizontal="right" vertical="center" wrapText="1"/>
    </xf>
    <xf numFmtId="49" fontId="5" fillId="8" borderId="28" xfId="0" applyNumberFormat="1" applyFont="1" applyFill="1" applyBorder="1" applyAlignment="1">
      <alignment horizontal="right" vertical="center" wrapText="1"/>
    </xf>
    <xf numFmtId="198" fontId="3" fillId="8" borderId="42" xfId="0" applyNumberFormat="1" applyFont="1" applyFill="1" applyBorder="1" applyAlignment="1" applyProtection="1">
      <alignment horizontal="center" vertical="center"/>
      <protection/>
    </xf>
    <xf numFmtId="196" fontId="3" fillId="8" borderId="10" xfId="0" applyNumberFormat="1" applyFont="1" applyFill="1" applyBorder="1" applyAlignment="1" applyProtection="1">
      <alignment horizontal="center" vertical="center"/>
      <protection/>
    </xf>
    <xf numFmtId="1" fontId="5" fillId="8" borderId="10" xfId="0" applyNumberFormat="1" applyFont="1" applyFill="1" applyBorder="1" applyAlignment="1">
      <alignment horizontal="center" vertical="center"/>
    </xf>
    <xf numFmtId="0" fontId="5" fillId="8" borderId="10" xfId="0" applyNumberFormat="1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horizontal="center" vertical="center"/>
    </xf>
    <xf numFmtId="1" fontId="43" fillId="8" borderId="28" xfId="0" applyNumberFormat="1" applyFont="1" applyFill="1" applyBorder="1" applyAlignment="1">
      <alignment horizontal="center" vertical="center"/>
    </xf>
    <xf numFmtId="49" fontId="5" fillId="8" borderId="42" xfId="0" applyNumberFormat="1" applyFont="1" applyFill="1" applyBorder="1" applyAlignment="1">
      <alignment horizontal="center" vertical="center" wrapText="1"/>
    </xf>
    <xf numFmtId="0" fontId="0" fillId="8" borderId="42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28" xfId="0" applyFont="1" applyFill="1" applyBorder="1" applyAlignment="1">
      <alignment/>
    </xf>
    <xf numFmtId="49" fontId="44" fillId="8" borderId="10" xfId="0" applyNumberFormat="1" applyFont="1" applyFill="1" applyBorder="1" applyAlignment="1">
      <alignment horizontal="right" vertical="center" wrapText="1"/>
    </xf>
    <xf numFmtId="0" fontId="44" fillId="8" borderId="10" xfId="0" applyNumberFormat="1" applyFont="1" applyFill="1" applyBorder="1" applyAlignment="1">
      <alignment horizontal="right" vertical="center" wrapText="1"/>
    </xf>
    <xf numFmtId="49" fontId="43" fillId="8" borderId="10" xfId="0" applyNumberFormat="1" applyFont="1" applyFill="1" applyBorder="1" applyAlignment="1">
      <alignment horizontal="right" vertical="center" wrapText="1"/>
    </xf>
    <xf numFmtId="49" fontId="43" fillId="8" borderId="28" xfId="0" applyNumberFormat="1" applyFont="1" applyFill="1" applyBorder="1" applyAlignment="1">
      <alignment horizontal="right" vertical="center" wrapText="1"/>
    </xf>
    <xf numFmtId="198" fontId="43" fillId="8" borderId="42" xfId="0" applyNumberFormat="1" applyFont="1" applyFill="1" applyBorder="1" applyAlignment="1" applyProtection="1">
      <alignment horizontal="center" vertical="center"/>
      <protection/>
    </xf>
    <xf numFmtId="196" fontId="43" fillId="8" borderId="10" xfId="0" applyNumberFormat="1" applyFont="1" applyFill="1" applyBorder="1" applyAlignment="1" applyProtection="1">
      <alignment horizontal="center" vertical="center"/>
      <protection/>
    </xf>
    <xf numFmtId="1" fontId="43" fillId="8" borderId="10" xfId="0" applyNumberFormat="1" applyFont="1" applyFill="1" applyBorder="1" applyAlignment="1">
      <alignment horizontal="center" vertical="center"/>
    </xf>
    <xf numFmtId="0" fontId="43" fillId="8" borderId="10" xfId="0" applyNumberFormat="1" applyFont="1" applyFill="1" applyBorder="1" applyAlignment="1">
      <alignment horizontal="center" vertical="center"/>
    </xf>
    <xf numFmtId="49" fontId="43" fillId="8" borderId="10" xfId="0" applyNumberFormat="1" applyFont="1" applyFill="1" applyBorder="1" applyAlignment="1">
      <alignment horizontal="center" vertical="center"/>
    </xf>
    <xf numFmtId="49" fontId="43" fillId="8" borderId="42" xfId="0" applyNumberFormat="1" applyFont="1" applyFill="1" applyBorder="1" applyAlignment="1">
      <alignment horizontal="center" vertical="center" wrapText="1"/>
    </xf>
    <xf numFmtId="49" fontId="3" fillId="8" borderId="10" xfId="0" applyNumberFormat="1" applyFont="1" applyFill="1" applyBorder="1" applyAlignment="1">
      <alignment horizontal="left" vertical="center" wrapText="1"/>
    </xf>
    <xf numFmtId="198" fontId="52" fillId="8" borderId="42" xfId="0" applyNumberFormat="1" applyFont="1" applyFill="1" applyBorder="1" applyAlignment="1" applyProtection="1">
      <alignment horizontal="center" vertical="center"/>
      <protection/>
    </xf>
    <xf numFmtId="1" fontId="5" fillId="8" borderId="28" xfId="0" applyNumberFormat="1" applyFont="1" applyFill="1" applyBorder="1" applyAlignment="1">
      <alignment horizontal="center" vertical="center"/>
    </xf>
    <xf numFmtId="49" fontId="3" fillId="8" borderId="10" xfId="0" applyNumberFormat="1" applyFont="1" applyFill="1" applyBorder="1" applyAlignment="1">
      <alignment horizontal="right" vertical="center" wrapText="1"/>
    </xf>
    <xf numFmtId="49" fontId="5" fillId="8" borderId="75" xfId="0" applyNumberFormat="1" applyFont="1" applyFill="1" applyBorder="1" applyAlignment="1">
      <alignment horizontal="center" vertical="center" wrapText="1"/>
    </xf>
    <xf numFmtId="0" fontId="5" fillId="8" borderId="43" xfId="0" applyNumberFormat="1" applyFont="1" applyFill="1" applyBorder="1" applyAlignment="1">
      <alignment horizontal="right" vertical="center" wrapText="1"/>
    </xf>
    <xf numFmtId="49" fontId="5" fillId="8" borderId="43" xfId="0" applyNumberFormat="1" applyFont="1" applyFill="1" applyBorder="1" applyAlignment="1">
      <alignment horizontal="right" vertical="center" wrapText="1"/>
    </xf>
    <xf numFmtId="49" fontId="5" fillId="8" borderId="15" xfId="0" applyNumberFormat="1" applyFont="1" applyFill="1" applyBorder="1" applyAlignment="1">
      <alignment horizontal="right" vertical="center" wrapText="1"/>
    </xf>
    <xf numFmtId="49" fontId="5" fillId="8" borderId="45" xfId="0" applyNumberFormat="1" applyFont="1" applyFill="1" applyBorder="1" applyAlignment="1">
      <alignment horizontal="right" vertical="center" wrapText="1"/>
    </xf>
    <xf numFmtId="198" fontId="51" fillId="8" borderId="0" xfId="0" applyNumberFormat="1" applyFont="1" applyFill="1" applyBorder="1" applyAlignment="1" applyProtection="1">
      <alignment horizontal="center" vertical="center"/>
      <protection/>
    </xf>
    <xf numFmtId="196" fontId="5" fillId="8" borderId="35" xfId="0" applyNumberFormat="1" applyFont="1" applyFill="1" applyBorder="1" applyAlignment="1" applyProtection="1">
      <alignment horizontal="center" vertical="center"/>
      <protection/>
    </xf>
    <xf numFmtId="1" fontId="5" fillId="8" borderId="15" xfId="0" applyNumberFormat="1" applyFont="1" applyFill="1" applyBorder="1" applyAlignment="1">
      <alignment horizontal="center" vertical="center"/>
    </xf>
    <xf numFmtId="0" fontId="5" fillId="8" borderId="15" xfId="0" applyNumberFormat="1" applyFont="1" applyFill="1" applyBorder="1" applyAlignment="1">
      <alignment horizontal="center" vertical="center"/>
    </xf>
    <xf numFmtId="49" fontId="5" fillId="8" borderId="15" xfId="0" applyNumberFormat="1" applyFont="1" applyFill="1" applyBorder="1" applyAlignment="1">
      <alignment horizontal="center" vertical="center"/>
    </xf>
    <xf numFmtId="1" fontId="5" fillId="8" borderId="51" xfId="0" applyNumberFormat="1" applyFont="1" applyFill="1" applyBorder="1" applyAlignment="1">
      <alignment horizontal="center" vertical="center"/>
    </xf>
    <xf numFmtId="49" fontId="5" fillId="8" borderId="43" xfId="0" applyNumberFormat="1" applyFont="1" applyFill="1" applyBorder="1" applyAlignment="1">
      <alignment horizontal="center" vertical="center" wrapText="1"/>
    </xf>
    <xf numFmtId="0" fontId="0" fillId="8" borderId="43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51" xfId="0" applyFont="1" applyFill="1" applyBorder="1" applyAlignment="1">
      <alignment/>
    </xf>
    <xf numFmtId="198" fontId="5" fillId="8" borderId="18" xfId="0" applyNumberFormat="1" applyFont="1" applyFill="1" applyBorder="1" applyAlignment="1" applyProtection="1">
      <alignment horizontal="center" vertical="center"/>
      <protection/>
    </xf>
    <xf numFmtId="198" fontId="5" fillId="8" borderId="74" xfId="0" applyNumberFormat="1" applyFont="1" applyFill="1" applyBorder="1" applyAlignment="1" applyProtection="1">
      <alignment horizontal="center" vertical="center"/>
      <protection/>
    </xf>
    <xf numFmtId="1" fontId="5" fillId="8" borderId="32" xfId="0" applyNumberFormat="1" applyFont="1" applyFill="1" applyBorder="1" applyAlignment="1">
      <alignment horizontal="center" vertical="center"/>
    </xf>
    <xf numFmtId="49" fontId="5" fillId="8" borderId="32" xfId="0" applyNumberFormat="1" applyFont="1" applyFill="1" applyBorder="1" applyAlignment="1">
      <alignment horizontal="center" vertical="center"/>
    </xf>
    <xf numFmtId="0" fontId="5" fillId="8" borderId="32" xfId="0" applyNumberFormat="1" applyFont="1" applyFill="1" applyBorder="1" applyAlignment="1">
      <alignment horizontal="center" vertical="center"/>
    </xf>
    <xf numFmtId="1" fontId="5" fillId="8" borderId="45" xfId="0" applyNumberFormat="1" applyFont="1" applyFill="1" applyBorder="1" applyAlignment="1">
      <alignment horizontal="center" vertical="center"/>
    </xf>
    <xf numFmtId="49" fontId="5" fillId="8" borderId="53" xfId="0" applyNumberFormat="1" applyFont="1" applyFill="1" applyBorder="1" applyAlignment="1">
      <alignment horizontal="center" vertical="center" wrapText="1"/>
    </xf>
    <xf numFmtId="49" fontId="43" fillId="8" borderId="39" xfId="0" applyNumberFormat="1" applyFont="1" applyFill="1" applyBorder="1" applyAlignment="1">
      <alignment horizontal="center" vertical="center" wrapText="1"/>
    </xf>
    <xf numFmtId="0" fontId="0" fillId="8" borderId="39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46" xfId="0" applyFont="1" applyFill="1" applyBorder="1" applyAlignment="1">
      <alignment/>
    </xf>
    <xf numFmtId="1" fontId="3" fillId="8" borderId="32" xfId="0" applyNumberFormat="1" applyFont="1" applyFill="1" applyBorder="1" applyAlignment="1">
      <alignment horizontal="center" vertical="center"/>
    </xf>
    <xf numFmtId="49" fontId="3" fillId="8" borderId="53" xfId="0" applyNumberFormat="1" applyFont="1" applyFill="1" applyBorder="1" applyAlignment="1">
      <alignment horizontal="center" vertical="center" wrapText="1"/>
    </xf>
    <xf numFmtId="49" fontId="43" fillId="8" borderId="18" xfId="0" applyNumberFormat="1" applyFont="1" applyFill="1" applyBorder="1" applyAlignment="1">
      <alignment horizontal="center" vertical="center" wrapText="1"/>
    </xf>
    <xf numFmtId="49" fontId="5" fillId="8" borderId="73" xfId="0" applyNumberFormat="1" applyFont="1" applyFill="1" applyBorder="1" applyAlignment="1">
      <alignment horizontal="right" vertical="center" wrapText="1"/>
    </xf>
    <xf numFmtId="198" fontId="5" fillId="8" borderId="33" xfId="0" applyNumberFormat="1" applyFont="1" applyFill="1" applyBorder="1" applyAlignment="1" applyProtection="1">
      <alignment horizontal="center" vertical="center"/>
      <protection/>
    </xf>
    <xf numFmtId="198" fontId="5" fillId="8" borderId="0" xfId="0" applyNumberFormat="1" applyFont="1" applyFill="1" applyBorder="1" applyAlignment="1" applyProtection="1">
      <alignment horizontal="center" vertical="center"/>
      <protection/>
    </xf>
    <xf numFmtId="198" fontId="43" fillId="8" borderId="17" xfId="0" applyNumberFormat="1" applyFont="1" applyFill="1" applyBorder="1" applyAlignment="1" applyProtection="1">
      <alignment horizontal="center" vertical="center"/>
      <protection/>
    </xf>
    <xf numFmtId="1" fontId="43" fillId="8" borderId="46" xfId="0" applyNumberFormat="1" applyFont="1" applyFill="1" applyBorder="1" applyAlignment="1">
      <alignment horizontal="center" vertical="center"/>
    </xf>
    <xf numFmtId="49" fontId="5" fillId="8" borderId="39" xfId="0" applyNumberFormat="1" applyFont="1" applyFill="1" applyBorder="1" applyAlignment="1">
      <alignment horizontal="center" vertical="center" wrapText="1"/>
    </xf>
    <xf numFmtId="49" fontId="43" fillId="8" borderId="4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 applyProtection="1">
      <alignment horizontal="center" vertical="center"/>
      <protection/>
    </xf>
    <xf numFmtId="49" fontId="52" fillId="0" borderId="30" xfId="0" applyNumberFormat="1" applyFont="1" applyFill="1" applyBorder="1" applyAlignment="1" applyProtection="1">
      <alignment horizontal="center" vertical="center"/>
      <protection/>
    </xf>
    <xf numFmtId="196" fontId="52" fillId="0" borderId="13" xfId="0" applyNumberFormat="1" applyFont="1" applyFill="1" applyBorder="1" applyAlignment="1" applyProtection="1">
      <alignment horizontal="center" vertical="center"/>
      <protection/>
    </xf>
    <xf numFmtId="200" fontId="51" fillId="0" borderId="10" xfId="0" applyNumberFormat="1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Fill="1" applyBorder="1" applyAlignment="1" applyProtection="1">
      <alignment horizontal="center" vertical="center"/>
      <protection/>
    </xf>
    <xf numFmtId="0" fontId="5" fillId="8" borderId="10" xfId="0" applyFont="1" applyFill="1" applyBorder="1" applyAlignment="1">
      <alignment horizontal="left" vertical="center" wrapText="1"/>
    </xf>
    <xf numFmtId="49" fontId="5" fillId="8" borderId="10" xfId="0" applyNumberFormat="1" applyFont="1" applyFill="1" applyBorder="1" applyAlignment="1">
      <alignment horizontal="left" vertical="center" wrapText="1"/>
    </xf>
    <xf numFmtId="198" fontId="52" fillId="0" borderId="50" xfId="0" applyNumberFormat="1" applyFont="1" applyFill="1" applyBorder="1" applyAlignment="1" applyProtection="1">
      <alignment horizontal="center" vertical="center"/>
      <protection/>
    </xf>
    <xf numFmtId="49" fontId="51" fillId="0" borderId="33" xfId="0" applyNumberFormat="1" applyFont="1" applyFill="1" applyBorder="1" applyAlignment="1" applyProtection="1">
      <alignment horizontal="center" vertical="center"/>
      <protection/>
    </xf>
    <xf numFmtId="49" fontId="51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44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right" vertical="center" wrapText="1"/>
    </xf>
    <xf numFmtId="202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202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49" fontId="52" fillId="0" borderId="31" xfId="0" applyNumberFormat="1" applyFont="1" applyFill="1" applyBorder="1" applyAlignment="1">
      <alignment horizontal="center" vertical="center" wrapText="1"/>
    </xf>
    <xf numFmtId="49" fontId="51" fillId="0" borderId="54" xfId="0" applyNumberFormat="1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201" fontId="5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/>
    </xf>
    <xf numFmtId="2" fontId="2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51" fillId="0" borderId="14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1" fillId="0" borderId="18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 applyProtection="1">
      <alignment horizontal="center" vertical="center"/>
      <protection/>
    </xf>
    <xf numFmtId="49" fontId="51" fillId="0" borderId="17" xfId="0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Fill="1" applyAlignment="1">
      <alignment/>
    </xf>
    <xf numFmtId="49" fontId="5" fillId="24" borderId="19" xfId="0" applyNumberFormat="1" applyFont="1" applyFill="1" applyBorder="1" applyAlignment="1">
      <alignment horizontal="right" vertical="center" wrapText="1"/>
    </xf>
    <xf numFmtId="49" fontId="3" fillId="24" borderId="19" xfId="0" applyNumberFormat="1" applyFont="1" applyFill="1" applyBorder="1" applyAlignment="1">
      <alignment horizontal="left" vertical="center" wrapText="1"/>
    </xf>
    <xf numFmtId="49" fontId="5" fillId="24" borderId="54" xfId="0" applyNumberFormat="1" applyFont="1" applyFill="1" applyBorder="1" applyAlignment="1">
      <alignment horizontal="right" vertical="center" wrapText="1"/>
    </xf>
    <xf numFmtId="198" fontId="5" fillId="24" borderId="44" xfId="0" applyNumberFormat="1" applyFont="1" applyFill="1" applyBorder="1" applyAlignment="1" applyProtection="1">
      <alignment horizontal="center" vertical="center"/>
      <protection/>
    </xf>
    <xf numFmtId="196" fontId="5" fillId="24" borderId="19" xfId="0" applyNumberFormat="1" applyFont="1" applyFill="1" applyBorder="1" applyAlignment="1" applyProtection="1">
      <alignment horizontal="center" vertical="center"/>
      <protection/>
    </xf>
    <xf numFmtId="1" fontId="5" fillId="24" borderId="19" xfId="0" applyNumberFormat="1" applyFont="1" applyFill="1" applyBorder="1" applyAlignment="1">
      <alignment horizontal="center" vertical="center"/>
    </xf>
    <xf numFmtId="49" fontId="5" fillId="24" borderId="19" xfId="0" applyNumberFormat="1" applyFont="1" applyFill="1" applyBorder="1" applyAlignment="1">
      <alignment horizontal="center" vertical="center"/>
    </xf>
    <xf numFmtId="1" fontId="5" fillId="24" borderId="54" xfId="0" applyNumberFormat="1" applyFont="1" applyFill="1" applyBorder="1" applyAlignment="1">
      <alignment horizontal="center" vertical="center"/>
    </xf>
    <xf numFmtId="49" fontId="5" fillId="24" borderId="44" xfId="0" applyNumberFormat="1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84" xfId="0" applyNumberFormat="1" applyFont="1" applyFill="1" applyBorder="1" applyAlignment="1">
      <alignment horizontal="center" vertical="center" wrapText="1"/>
    </xf>
    <xf numFmtId="1" fontId="3" fillId="24" borderId="35" xfId="0" applyNumberFormat="1" applyFont="1" applyFill="1" applyBorder="1" applyAlignment="1">
      <alignment horizontal="center" vertical="center" wrapText="1"/>
    </xf>
    <xf numFmtId="1" fontId="3" fillId="24" borderId="84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right"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right" vertical="center" wrapText="1"/>
    </xf>
    <xf numFmtId="49" fontId="5" fillId="24" borderId="28" xfId="0" applyNumberFormat="1" applyFont="1" applyFill="1" applyBorder="1" applyAlignment="1">
      <alignment horizontal="right" vertical="center" wrapText="1"/>
    </xf>
    <xf numFmtId="198" fontId="3" fillId="24" borderId="42" xfId="0" applyNumberFormat="1" applyFont="1" applyFill="1" applyBorder="1" applyAlignment="1" applyProtection="1">
      <alignment horizontal="center" vertical="center"/>
      <protection/>
    </xf>
    <xf numFmtId="196" fontId="3" fillId="24" borderId="10" xfId="0" applyNumberFormat="1" applyFont="1" applyFill="1" applyBorder="1" applyAlignment="1" applyProtection="1">
      <alignment horizontal="center" vertical="center"/>
      <protection/>
    </xf>
    <xf numFmtId="1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1" fontId="43" fillId="24" borderId="28" xfId="0" applyNumberFormat="1" applyFont="1" applyFill="1" applyBorder="1" applyAlignment="1">
      <alignment horizontal="center" vertical="center"/>
    </xf>
    <xf numFmtId="49" fontId="5" fillId="24" borderId="42" xfId="0" applyNumberFormat="1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49" fontId="44" fillId="24" borderId="10" xfId="0" applyNumberFormat="1" applyFont="1" applyFill="1" applyBorder="1" applyAlignment="1">
      <alignment horizontal="right" vertical="center" wrapText="1"/>
    </xf>
    <xf numFmtId="0" fontId="44" fillId="24" borderId="10" xfId="0" applyNumberFormat="1" applyFont="1" applyFill="1" applyBorder="1" applyAlignment="1">
      <alignment horizontal="right" vertical="center" wrapText="1"/>
    </xf>
    <xf numFmtId="49" fontId="43" fillId="24" borderId="10" xfId="0" applyNumberFormat="1" applyFont="1" applyFill="1" applyBorder="1" applyAlignment="1">
      <alignment horizontal="right" vertical="center" wrapText="1"/>
    </xf>
    <xf numFmtId="49" fontId="43" fillId="24" borderId="28" xfId="0" applyNumberFormat="1" applyFont="1" applyFill="1" applyBorder="1" applyAlignment="1">
      <alignment horizontal="right" vertical="center" wrapText="1"/>
    </xf>
    <xf numFmtId="198" fontId="43" fillId="24" borderId="42" xfId="0" applyNumberFormat="1" applyFont="1" applyFill="1" applyBorder="1" applyAlignment="1" applyProtection="1">
      <alignment horizontal="center" vertical="center"/>
      <protection/>
    </xf>
    <xf numFmtId="196" fontId="43" fillId="24" borderId="10" xfId="0" applyNumberFormat="1" applyFont="1" applyFill="1" applyBorder="1" applyAlignment="1" applyProtection="1">
      <alignment horizontal="center" vertical="center"/>
      <protection/>
    </xf>
    <xf numFmtId="1" fontId="43" fillId="24" borderId="10" xfId="0" applyNumberFormat="1" applyFont="1" applyFill="1" applyBorder="1" applyAlignment="1">
      <alignment horizontal="center" vertical="center"/>
    </xf>
    <xf numFmtId="0" fontId="43" fillId="24" borderId="10" xfId="0" applyNumberFormat="1" applyFont="1" applyFill="1" applyBorder="1" applyAlignment="1">
      <alignment horizontal="center" vertical="center"/>
    </xf>
    <xf numFmtId="49" fontId="43" fillId="24" borderId="10" xfId="0" applyNumberFormat="1" applyFont="1" applyFill="1" applyBorder="1" applyAlignment="1">
      <alignment horizontal="center" vertical="center"/>
    </xf>
    <xf numFmtId="49" fontId="43" fillId="24" borderId="42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198" fontId="52" fillId="24" borderId="42" xfId="0" applyNumberFormat="1" applyFont="1" applyFill="1" applyBorder="1" applyAlignment="1" applyProtection="1">
      <alignment horizontal="center" vertical="center"/>
      <protection/>
    </xf>
    <xf numFmtId="1" fontId="5" fillId="24" borderId="28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right" vertical="center" wrapText="1"/>
    </xf>
    <xf numFmtId="49" fontId="5" fillId="24" borderId="73" xfId="0" applyNumberFormat="1" applyFont="1" applyFill="1" applyBorder="1" applyAlignment="1">
      <alignment horizontal="right" vertical="center" wrapText="1"/>
    </xf>
    <xf numFmtId="49" fontId="5" fillId="24" borderId="75" xfId="0" applyNumberFormat="1" applyFont="1" applyFill="1" applyBorder="1" applyAlignment="1">
      <alignment horizontal="center" vertical="center" wrapText="1"/>
    </xf>
    <xf numFmtId="0" fontId="5" fillId="24" borderId="43" xfId="0" applyNumberFormat="1" applyFont="1" applyFill="1" applyBorder="1" applyAlignment="1">
      <alignment horizontal="right" vertical="center" wrapText="1"/>
    </xf>
    <xf numFmtId="49" fontId="5" fillId="24" borderId="43" xfId="0" applyNumberFormat="1" applyFont="1" applyFill="1" applyBorder="1" applyAlignment="1">
      <alignment horizontal="right" vertical="center" wrapText="1"/>
    </xf>
    <xf numFmtId="49" fontId="5" fillId="24" borderId="15" xfId="0" applyNumberFormat="1" applyFont="1" applyFill="1" applyBorder="1" applyAlignment="1">
      <alignment horizontal="right" vertical="center" wrapText="1"/>
    </xf>
    <xf numFmtId="49" fontId="5" fillId="24" borderId="45" xfId="0" applyNumberFormat="1" applyFont="1" applyFill="1" applyBorder="1" applyAlignment="1">
      <alignment horizontal="right" vertical="center" wrapText="1"/>
    </xf>
    <xf numFmtId="198" fontId="51" fillId="24" borderId="0" xfId="0" applyNumberFormat="1" applyFont="1" applyFill="1" applyBorder="1" applyAlignment="1" applyProtection="1">
      <alignment horizontal="center" vertical="center"/>
      <protection/>
    </xf>
    <xf numFmtId="196" fontId="5" fillId="24" borderId="35" xfId="0" applyNumberFormat="1" applyFont="1" applyFill="1" applyBorder="1" applyAlignment="1" applyProtection="1">
      <alignment horizontal="center" vertical="center"/>
      <protection/>
    </xf>
    <xf numFmtId="1" fontId="5" fillId="24" borderId="15" xfId="0" applyNumberFormat="1" applyFont="1" applyFill="1" applyBorder="1" applyAlignment="1">
      <alignment horizontal="center" vertical="center"/>
    </xf>
    <xf numFmtId="0" fontId="5" fillId="24" borderId="15" xfId="0" applyNumberFormat="1" applyFont="1" applyFill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vertical="center"/>
    </xf>
    <xf numFmtId="1" fontId="5" fillId="24" borderId="51" xfId="0" applyNumberFormat="1" applyFont="1" applyFill="1" applyBorder="1" applyAlignment="1">
      <alignment horizontal="center" vertical="center"/>
    </xf>
    <xf numFmtId="49" fontId="5" fillId="24" borderId="43" xfId="0" applyNumberFormat="1" applyFont="1" applyFill="1" applyBorder="1" applyAlignment="1">
      <alignment horizontal="center" vertical="center" wrapText="1"/>
    </xf>
    <xf numFmtId="49" fontId="43" fillId="24" borderId="43" xfId="0" applyNumberFormat="1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198" fontId="5" fillId="24" borderId="18" xfId="0" applyNumberFormat="1" applyFont="1" applyFill="1" applyBorder="1" applyAlignment="1" applyProtection="1">
      <alignment horizontal="center" vertical="center"/>
      <protection/>
    </xf>
    <xf numFmtId="1" fontId="5" fillId="24" borderId="32" xfId="0" applyNumberFormat="1" applyFont="1" applyFill="1" applyBorder="1" applyAlignment="1">
      <alignment horizontal="center" vertical="center"/>
    </xf>
    <xf numFmtId="49" fontId="5" fillId="24" borderId="32" xfId="0" applyNumberFormat="1" applyFont="1" applyFill="1" applyBorder="1" applyAlignment="1">
      <alignment horizontal="center" vertical="center"/>
    </xf>
    <xf numFmtId="0" fontId="5" fillId="24" borderId="32" xfId="0" applyNumberFormat="1" applyFont="1" applyFill="1" applyBorder="1" applyAlignment="1">
      <alignment horizontal="center" vertical="center"/>
    </xf>
    <xf numFmtId="1" fontId="5" fillId="24" borderId="45" xfId="0" applyNumberFormat="1" applyFont="1" applyFill="1" applyBorder="1" applyAlignment="1">
      <alignment horizontal="center" vertical="center"/>
    </xf>
    <xf numFmtId="49" fontId="5" fillId="24" borderId="53" xfId="0" applyNumberFormat="1" applyFont="1" applyFill="1" applyBorder="1" applyAlignment="1">
      <alignment horizontal="center" vertical="center" wrapText="1"/>
    </xf>
    <xf numFmtId="49" fontId="43" fillId="24" borderId="39" xfId="0" applyNumberFormat="1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1" fontId="3" fillId="24" borderId="32" xfId="0" applyNumberFormat="1" applyFont="1" applyFill="1" applyBorder="1" applyAlignment="1">
      <alignment horizontal="center" vertical="center"/>
    </xf>
    <xf numFmtId="49" fontId="3" fillId="24" borderId="53" xfId="0" applyNumberFormat="1" applyFont="1" applyFill="1" applyBorder="1" applyAlignment="1">
      <alignment horizontal="center" vertical="center" wrapText="1"/>
    </xf>
    <xf numFmtId="49" fontId="43" fillId="24" borderId="18" xfId="0" applyNumberFormat="1" applyFont="1" applyFill="1" applyBorder="1" applyAlignment="1">
      <alignment horizontal="center" vertical="center" wrapText="1"/>
    </xf>
    <xf numFmtId="198" fontId="5" fillId="24" borderId="33" xfId="0" applyNumberFormat="1" applyFont="1" applyFill="1" applyBorder="1" applyAlignment="1" applyProtection="1">
      <alignment horizontal="center" vertical="center"/>
      <protection/>
    </xf>
    <xf numFmtId="49" fontId="5" fillId="24" borderId="39" xfId="0" applyNumberFormat="1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51" xfId="0" applyFont="1" applyFill="1" applyBorder="1" applyAlignment="1">
      <alignment/>
    </xf>
    <xf numFmtId="0" fontId="0" fillId="24" borderId="46" xfId="0" applyFont="1" applyFill="1" applyBorder="1" applyAlignment="1">
      <alignment/>
    </xf>
    <xf numFmtId="201" fontId="26" fillId="0" borderId="0" xfId="0" applyNumberFormat="1" applyFont="1" applyFill="1" applyAlignment="1">
      <alignment/>
    </xf>
    <xf numFmtId="49" fontId="3" fillId="0" borderId="7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8" fontId="51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202" fontId="46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96" fontId="3" fillId="0" borderId="0" xfId="0" applyNumberFormat="1" applyFont="1" applyFill="1" applyBorder="1" applyAlignment="1" applyProtection="1">
      <alignment vertical="center"/>
      <protection/>
    </xf>
    <xf numFmtId="200" fontId="5" fillId="0" borderId="10" xfId="0" applyNumberFormat="1" applyFont="1" applyFill="1" applyBorder="1" applyAlignment="1">
      <alignment horizontal="center" vertical="center"/>
    </xf>
    <xf numFmtId="200" fontId="5" fillId="0" borderId="10" xfId="0" applyNumberFormat="1" applyFont="1" applyFill="1" applyBorder="1" applyAlignment="1" applyProtection="1">
      <alignment vertical="center" wrapText="1"/>
      <protection/>
    </xf>
    <xf numFmtId="200" fontId="3" fillId="0" borderId="10" xfId="0" applyNumberFormat="1" applyFont="1" applyFill="1" applyBorder="1" applyAlignment="1">
      <alignment horizontal="center" vertical="center"/>
    </xf>
    <xf numFmtId="200" fontId="3" fillId="0" borderId="10" xfId="0" applyNumberFormat="1" applyFont="1" applyFill="1" applyBorder="1" applyAlignment="1" applyProtection="1">
      <alignment vertical="center" wrapText="1"/>
      <protection/>
    </xf>
    <xf numFmtId="200" fontId="3" fillId="0" borderId="10" xfId="0" applyNumberFormat="1" applyFont="1" applyFill="1" applyBorder="1" applyAlignment="1" applyProtection="1">
      <alignment horizontal="center" vertical="center" wrapText="1"/>
      <protection/>
    </xf>
    <xf numFmtId="200" fontId="3" fillId="0" borderId="19" xfId="0" applyNumberFormat="1" applyFont="1" applyFill="1" applyBorder="1" applyAlignment="1">
      <alignment horizontal="center" vertical="center"/>
    </xf>
    <xf numFmtId="200" fontId="3" fillId="0" borderId="19" xfId="0" applyNumberFormat="1" applyFont="1" applyFill="1" applyBorder="1" applyAlignment="1" applyProtection="1">
      <alignment vertical="center" wrapText="1"/>
      <protection/>
    </xf>
    <xf numFmtId="200" fontId="3" fillId="0" borderId="11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 applyProtection="1">
      <alignment vertical="center" wrapText="1"/>
      <protection/>
    </xf>
    <xf numFmtId="200" fontId="3" fillId="0" borderId="11" xfId="0" applyNumberFormat="1" applyFont="1" applyFill="1" applyBorder="1" applyAlignment="1" applyProtection="1">
      <alignment vertical="center" wrapText="1"/>
      <protection/>
    </xf>
    <xf numFmtId="200" fontId="3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98" fontId="51" fillId="0" borderId="11" xfId="0" applyNumberFormat="1" applyFont="1" applyFill="1" applyBorder="1" applyAlignment="1" applyProtection="1">
      <alignment horizontal="center" vertical="center"/>
      <protection/>
    </xf>
    <xf numFmtId="200" fontId="5" fillId="0" borderId="44" xfId="0" applyNumberFormat="1" applyFont="1" applyFill="1" applyBorder="1" applyAlignment="1">
      <alignment horizontal="right" vertical="center" wrapText="1"/>
    </xf>
    <xf numFmtId="200" fontId="5" fillId="0" borderId="19" xfId="0" applyNumberFormat="1" applyFont="1" applyFill="1" applyBorder="1" applyAlignment="1">
      <alignment horizontal="right" vertical="center" wrapText="1"/>
    </xf>
    <xf numFmtId="200" fontId="5" fillId="0" borderId="42" xfId="0" applyNumberFormat="1" applyFont="1" applyFill="1" applyBorder="1" applyAlignment="1">
      <alignment horizontal="right" vertical="center" wrapText="1"/>
    </xf>
    <xf numFmtId="200" fontId="5" fillId="0" borderId="10" xfId="0" applyNumberFormat="1" applyFont="1" applyFill="1" applyBorder="1" applyAlignment="1">
      <alignment horizontal="right" vertical="center" wrapText="1"/>
    </xf>
    <xf numFmtId="200" fontId="3" fillId="0" borderId="42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 applyProtection="1">
      <alignment horizontal="center" vertical="center"/>
      <protection/>
    </xf>
    <xf numFmtId="200" fontId="36" fillId="0" borderId="10" xfId="0" applyNumberFormat="1" applyFont="1" applyFill="1" applyBorder="1" applyAlignment="1" applyProtection="1">
      <alignment horizontal="center" vertical="center"/>
      <protection/>
    </xf>
    <xf numFmtId="200" fontId="5" fillId="0" borderId="10" xfId="0" applyNumberFormat="1" applyFont="1" applyFill="1" applyBorder="1" applyAlignment="1">
      <alignment horizontal="center" vertical="center" wrapText="1"/>
    </xf>
    <xf numFmtId="200" fontId="7" fillId="0" borderId="10" xfId="0" applyNumberFormat="1" applyFont="1" applyFill="1" applyBorder="1" applyAlignment="1" applyProtection="1">
      <alignment horizontal="center" vertical="center"/>
      <protection/>
    </xf>
    <xf numFmtId="200" fontId="5" fillId="0" borderId="42" xfId="0" applyNumberFormat="1" applyFont="1" applyFill="1" applyBorder="1" applyAlignment="1">
      <alignment horizontal="center" vertical="center" wrapText="1"/>
    </xf>
    <xf numFmtId="200" fontId="46" fillId="0" borderId="10" xfId="0" applyNumberFormat="1" applyFont="1" applyFill="1" applyBorder="1" applyAlignment="1">
      <alignment horizontal="center" vertical="center" wrapText="1"/>
    </xf>
    <xf numFmtId="200" fontId="49" fillId="0" borderId="10" xfId="0" applyNumberFormat="1" applyFont="1" applyFill="1" applyBorder="1" applyAlignment="1" applyProtection="1">
      <alignment horizontal="center" vertical="center"/>
      <protection/>
    </xf>
    <xf numFmtId="200" fontId="3" fillId="0" borderId="11" xfId="0" applyNumberFormat="1" applyFont="1" applyFill="1" applyBorder="1" applyAlignment="1" applyProtection="1">
      <alignment horizontal="center" vertical="center"/>
      <protection/>
    </xf>
    <xf numFmtId="196" fontId="3" fillId="24" borderId="12" xfId="0" applyNumberFormat="1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31" xfId="0" applyFont="1" applyFill="1" applyBorder="1" applyAlignment="1">
      <alignment/>
    </xf>
    <xf numFmtId="196" fontId="3" fillId="24" borderId="26" xfId="0" applyNumberFormat="1" applyFont="1" applyFill="1" applyBorder="1" applyAlignment="1" applyProtection="1">
      <alignment horizontal="center" vertical="center"/>
      <protection/>
    </xf>
    <xf numFmtId="0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83" xfId="54" applyFont="1" applyBorder="1" applyAlignment="1">
      <alignment horizontal="center" vertical="center"/>
      <protection/>
    </xf>
    <xf numFmtId="0" fontId="3" fillId="0" borderId="31" xfId="54" applyFont="1" applyBorder="1" applyAlignment="1">
      <alignment horizontal="center" vertical="center"/>
      <protection/>
    </xf>
    <xf numFmtId="0" fontId="3" fillId="0" borderId="62" xfId="54" applyFont="1" applyBorder="1" applyAlignment="1">
      <alignment horizontal="center" vertical="center"/>
      <protection/>
    </xf>
    <xf numFmtId="0" fontId="4" fillId="0" borderId="47" xfId="54" applyFont="1" applyBorder="1" applyAlignment="1">
      <alignment horizontal="center" vertical="center"/>
      <protection/>
    </xf>
    <xf numFmtId="0" fontId="4" fillId="0" borderId="42" xfId="54" applyFont="1" applyBorder="1" applyAlignment="1">
      <alignment horizontal="center" vertical="center"/>
      <protection/>
    </xf>
    <xf numFmtId="0" fontId="3" fillId="0" borderId="85" xfId="54" applyFont="1" applyBorder="1" applyAlignment="1">
      <alignment horizontal="center" vertical="center"/>
      <protection/>
    </xf>
    <xf numFmtId="0" fontId="4" fillId="0" borderId="86" xfId="54" applyFont="1" applyBorder="1" applyAlignment="1">
      <alignment horizontal="center" vertical="center"/>
      <protection/>
    </xf>
    <xf numFmtId="0" fontId="13" fillId="0" borderId="16" xfId="54" applyFont="1" applyBorder="1" applyAlignment="1">
      <alignment horizontal="center" vertical="center"/>
      <protection/>
    </xf>
    <xf numFmtId="0" fontId="42" fillId="0" borderId="15" xfId="0" applyFont="1" applyBorder="1" applyAlignment="1">
      <alignment horizontal="right" vertical="center"/>
    </xf>
    <xf numFmtId="0" fontId="42" fillId="0" borderId="51" xfId="0" applyFont="1" applyBorder="1" applyAlignment="1">
      <alignment horizontal="right" vertical="center"/>
    </xf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7" fillId="0" borderId="51" xfId="0" applyFont="1" applyBorder="1" applyAlignment="1">
      <alignment horizontal="right" vertical="center"/>
    </xf>
    <xf numFmtId="0" fontId="4" fillId="0" borderId="87" xfId="54" applyFont="1" applyBorder="1" applyAlignment="1">
      <alignment horizontal="center" vertical="center"/>
      <protection/>
    </xf>
    <xf numFmtId="0" fontId="4" fillId="0" borderId="70" xfId="54" applyFont="1" applyFill="1" applyBorder="1" applyAlignment="1">
      <alignment horizontal="center" vertical="center"/>
      <protection/>
    </xf>
    <xf numFmtId="0" fontId="4" fillId="0" borderId="16" xfId="54" applyFont="1" applyFill="1" applyBorder="1" applyAlignment="1">
      <alignment horizontal="center" vertical="center"/>
      <protection/>
    </xf>
    <xf numFmtId="0" fontId="4" fillId="0" borderId="15" xfId="54" applyFont="1" applyFill="1" applyBorder="1" applyAlignment="1">
      <alignment horizontal="center" vertical="center"/>
      <protection/>
    </xf>
    <xf numFmtId="0" fontId="4" fillId="0" borderId="51" xfId="54" applyFont="1" applyFill="1" applyBorder="1" applyAlignment="1">
      <alignment horizontal="center" vertical="center"/>
      <protection/>
    </xf>
    <xf numFmtId="49" fontId="5" fillId="30" borderId="13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49" fontId="5" fillId="30" borderId="23" xfId="0" applyNumberFormat="1" applyFont="1" applyFill="1" applyBorder="1" applyAlignment="1">
      <alignment horizontal="center"/>
    </xf>
    <xf numFmtId="49" fontId="5" fillId="30" borderId="14" xfId="0" applyNumberFormat="1" applyFont="1" applyFill="1" applyBorder="1" applyAlignment="1">
      <alignment horizontal="center"/>
    </xf>
    <xf numFmtId="49" fontId="5" fillId="30" borderId="36" xfId="0" applyNumberFormat="1" applyFont="1" applyFill="1" applyBorder="1" applyAlignment="1">
      <alignment horizontal="center"/>
    </xf>
    <xf numFmtId="0" fontId="0" fillId="30" borderId="0" xfId="0" applyFill="1" applyAlignment="1">
      <alignment/>
    </xf>
    <xf numFmtId="49" fontId="5" fillId="30" borderId="10" xfId="0" applyNumberFormat="1" applyFont="1" applyFill="1" applyBorder="1" applyAlignment="1">
      <alignment horizontal="center"/>
    </xf>
    <xf numFmtId="49" fontId="5" fillId="30" borderId="15" xfId="0" applyNumberFormat="1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5" fillId="30" borderId="17" xfId="0" applyFont="1" applyFill="1" applyBorder="1" applyAlignment="1">
      <alignment horizontal="center"/>
    </xf>
    <xf numFmtId="0" fontId="5" fillId="30" borderId="46" xfId="0" applyFont="1" applyFill="1" applyBorder="1" applyAlignment="1">
      <alignment horizontal="center"/>
    </xf>
    <xf numFmtId="0" fontId="0" fillId="30" borderId="0" xfId="0" applyFill="1" applyBorder="1" applyAlignment="1">
      <alignment/>
    </xf>
    <xf numFmtId="0" fontId="26" fillId="30" borderId="0" xfId="0" applyFont="1" applyFill="1" applyAlignment="1">
      <alignment/>
    </xf>
    <xf numFmtId="2" fontId="26" fillId="30" borderId="0" xfId="0" applyNumberFormat="1" applyFont="1" applyFill="1" applyAlignment="1">
      <alignment/>
    </xf>
    <xf numFmtId="0" fontId="0" fillId="30" borderId="30" xfId="0" applyFont="1" applyFill="1" applyBorder="1" applyAlignment="1">
      <alignment/>
    </xf>
    <xf numFmtId="0" fontId="0" fillId="30" borderId="19" xfId="0" applyFont="1" applyFill="1" applyBorder="1" applyAlignment="1">
      <alignment/>
    </xf>
    <xf numFmtId="0" fontId="0" fillId="30" borderId="54" xfId="0" applyFont="1" applyFill="1" applyBorder="1" applyAlignment="1">
      <alignment/>
    </xf>
    <xf numFmtId="2" fontId="0" fillId="30" borderId="0" xfId="0" applyNumberFormat="1" applyFill="1" applyAlignment="1">
      <alignment/>
    </xf>
    <xf numFmtId="0" fontId="0" fillId="30" borderId="13" xfId="0" applyFont="1" applyFill="1" applyBorder="1" applyAlignment="1">
      <alignment/>
    </xf>
    <xf numFmtId="0" fontId="0" fillId="30" borderId="10" xfId="0" applyFont="1" applyFill="1" applyBorder="1" applyAlignment="1">
      <alignment/>
    </xf>
    <xf numFmtId="0" fontId="0" fillId="30" borderId="28" xfId="0" applyFont="1" applyFill="1" applyBorder="1" applyAlignment="1">
      <alignment/>
    </xf>
    <xf numFmtId="0" fontId="0" fillId="30" borderId="51" xfId="0" applyFont="1" applyFill="1" applyBorder="1" applyAlignment="1">
      <alignment/>
    </xf>
    <xf numFmtId="0" fontId="0" fillId="30" borderId="12" xfId="0" applyFont="1" applyFill="1" applyBorder="1" applyAlignment="1">
      <alignment/>
    </xf>
    <xf numFmtId="0" fontId="0" fillId="30" borderId="0" xfId="0" applyFont="1" applyFill="1" applyAlignment="1">
      <alignment/>
    </xf>
    <xf numFmtId="0" fontId="5" fillId="30" borderId="74" xfId="0" applyFont="1" applyFill="1" applyBorder="1" applyAlignment="1">
      <alignment horizontal="center" vertical="center" wrapText="1"/>
    </xf>
    <xf numFmtId="0" fontId="5" fillId="30" borderId="27" xfId="0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/>
    </xf>
    <xf numFmtId="49" fontId="5" fillId="30" borderId="13" xfId="0" applyNumberFormat="1" applyFont="1" applyFill="1" applyBorder="1" applyAlignment="1">
      <alignment horizontal="center"/>
    </xf>
    <xf numFmtId="49" fontId="5" fillId="30" borderId="28" xfId="0" applyNumberFormat="1" applyFont="1" applyFill="1" applyBorder="1" applyAlignment="1">
      <alignment horizontal="center"/>
    </xf>
    <xf numFmtId="49" fontId="5" fillId="30" borderId="13" xfId="0" applyNumberFormat="1" applyFont="1" applyFill="1" applyBorder="1" applyAlignment="1">
      <alignment/>
    </xf>
    <xf numFmtId="49" fontId="5" fillId="30" borderId="28" xfId="0" applyNumberFormat="1" applyFont="1" applyFill="1" applyBorder="1" applyAlignment="1">
      <alignment/>
    </xf>
    <xf numFmtId="49" fontId="5" fillId="30" borderId="16" xfId="0" applyNumberFormat="1" applyFont="1" applyFill="1" applyBorder="1" applyAlignment="1">
      <alignment horizontal="center"/>
    </xf>
    <xf numFmtId="49" fontId="5" fillId="30" borderId="51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196" fontId="3" fillId="24" borderId="15" xfId="0" applyNumberFormat="1" applyFont="1" applyFill="1" applyBorder="1" applyAlignment="1" applyProtection="1">
      <alignment vertical="center"/>
      <protection/>
    </xf>
    <xf numFmtId="196" fontId="3" fillId="24" borderId="21" xfId="0" applyNumberFormat="1" applyFont="1" applyFill="1" applyBorder="1" applyAlignment="1" applyProtection="1">
      <alignment vertical="center"/>
      <protection/>
    </xf>
    <xf numFmtId="0" fontId="0" fillId="24" borderId="51" xfId="0" applyFont="1" applyFill="1" applyBorder="1" applyAlignment="1">
      <alignment vertical="center"/>
    </xf>
    <xf numFmtId="0" fontId="21" fillId="30" borderId="0" xfId="0" applyFont="1" applyFill="1" applyAlignment="1">
      <alignment/>
    </xf>
    <xf numFmtId="201" fontId="21" fillId="30" borderId="0" xfId="0" applyNumberFormat="1" applyFont="1" applyFill="1" applyAlignment="1">
      <alignment/>
    </xf>
    <xf numFmtId="201" fontId="0" fillId="30" borderId="0" xfId="0" applyNumberFormat="1" applyFill="1" applyAlignment="1">
      <alignment/>
    </xf>
    <xf numFmtId="0" fontId="22" fillId="30" borderId="0" xfId="0" applyFont="1" applyFill="1" applyAlignment="1">
      <alignment/>
    </xf>
    <xf numFmtId="201" fontId="22" fillId="30" borderId="0" xfId="0" applyNumberFormat="1" applyFont="1" applyFill="1" applyAlignment="1">
      <alignment/>
    </xf>
    <xf numFmtId="0" fontId="5" fillId="30" borderId="41" xfId="0" applyFont="1" applyFill="1" applyBorder="1" applyAlignment="1">
      <alignment horizontal="center"/>
    </xf>
    <xf numFmtId="0" fontId="5" fillId="30" borderId="81" xfId="0" applyFont="1" applyFill="1" applyBorder="1" applyAlignment="1">
      <alignment horizontal="center"/>
    </xf>
    <xf numFmtId="0" fontId="5" fillId="30" borderId="80" xfId="0" applyFont="1" applyFill="1" applyBorder="1" applyAlignment="1">
      <alignment horizontal="center"/>
    </xf>
    <xf numFmtId="0" fontId="55" fillId="30" borderId="0" xfId="0" applyFont="1" applyFill="1" applyAlignment="1">
      <alignment/>
    </xf>
    <xf numFmtId="0" fontId="55" fillId="30" borderId="0" xfId="0" applyFont="1" applyFill="1" applyAlignment="1">
      <alignment horizontal="right"/>
    </xf>
    <xf numFmtId="49" fontId="5" fillId="30" borderId="10" xfId="0" applyNumberFormat="1" applyFont="1" applyFill="1" applyBorder="1" applyAlignment="1" applyProtection="1">
      <alignment horizontal="center" vertical="center"/>
      <protection/>
    </xf>
    <xf numFmtId="49" fontId="5" fillId="30" borderId="28" xfId="0" applyNumberFormat="1" applyFont="1" applyFill="1" applyBorder="1" applyAlignment="1" applyProtection="1">
      <alignment horizontal="center" vertical="center"/>
      <protection/>
    </xf>
    <xf numFmtId="49" fontId="5" fillId="30" borderId="20" xfId="0" applyNumberFormat="1" applyFont="1" applyFill="1" applyBorder="1" applyAlignment="1" applyProtection="1">
      <alignment horizontal="center" vertical="center"/>
      <protection/>
    </xf>
    <xf numFmtId="49" fontId="5" fillId="30" borderId="23" xfId="0" applyNumberFormat="1" applyFont="1" applyFill="1" applyBorder="1" applyAlignment="1" applyProtection="1">
      <alignment horizontal="center" vertical="center"/>
      <protection/>
    </xf>
    <xf numFmtId="49" fontId="5" fillId="30" borderId="14" xfId="0" applyNumberFormat="1" applyFont="1" applyFill="1" applyBorder="1" applyAlignment="1" applyProtection="1">
      <alignment vertical="center"/>
      <protection/>
    </xf>
    <xf numFmtId="49" fontId="5" fillId="30" borderId="78" xfId="0" applyNumberFormat="1" applyFont="1" applyFill="1" applyBorder="1" applyAlignment="1" applyProtection="1">
      <alignment vertical="center"/>
      <protection/>
    </xf>
    <xf numFmtId="198" fontId="26" fillId="30" borderId="0" xfId="0" applyNumberFormat="1" applyFont="1" applyFill="1" applyAlignment="1">
      <alignment/>
    </xf>
    <xf numFmtId="49" fontId="5" fillId="30" borderId="13" xfId="0" applyNumberFormat="1" applyFont="1" applyFill="1" applyBorder="1" applyAlignment="1" applyProtection="1">
      <alignment horizontal="center" vertical="center"/>
      <protection/>
    </xf>
    <xf numFmtId="0" fontId="24" fillId="30" borderId="28" xfId="0" applyFont="1" applyFill="1" applyBorder="1" applyAlignment="1">
      <alignment/>
    </xf>
    <xf numFmtId="0" fontId="5" fillId="30" borderId="28" xfId="0" applyFont="1" applyFill="1" applyBorder="1" applyAlignment="1">
      <alignment horizontal="center"/>
    </xf>
    <xf numFmtId="49" fontId="5" fillId="30" borderId="25" xfId="0" applyNumberFormat="1" applyFont="1" applyFill="1" applyBorder="1" applyAlignment="1" applyProtection="1">
      <alignment horizontal="center" vertical="center"/>
      <protection/>
    </xf>
    <xf numFmtId="49" fontId="24" fillId="30" borderId="28" xfId="0" applyNumberFormat="1" applyFont="1" applyFill="1" applyBorder="1" applyAlignment="1">
      <alignment/>
    </xf>
    <xf numFmtId="49" fontId="5" fillId="30" borderId="15" xfId="0" applyNumberFormat="1" applyFont="1" applyFill="1" applyBorder="1" applyAlignment="1" applyProtection="1">
      <alignment horizontal="center" vertical="center"/>
      <protection/>
    </xf>
    <xf numFmtId="49" fontId="24" fillId="30" borderId="51" xfId="0" applyNumberFormat="1" applyFont="1" applyFill="1" applyBorder="1" applyAlignment="1">
      <alignment/>
    </xf>
    <xf numFmtId="49" fontId="3" fillId="30" borderId="30" xfId="0" applyNumberFormat="1" applyFont="1" applyFill="1" applyBorder="1" applyAlignment="1" applyProtection="1">
      <alignment horizontal="center" vertical="center"/>
      <protection/>
    </xf>
    <xf numFmtId="0" fontId="5" fillId="30" borderId="19" xfId="0" applyNumberFormat="1" applyFont="1" applyFill="1" applyBorder="1" applyAlignment="1" applyProtection="1">
      <alignment horizontal="center" vertical="center"/>
      <protection/>
    </xf>
    <xf numFmtId="0" fontId="5" fillId="30" borderId="54" xfId="0" applyFont="1" applyFill="1" applyBorder="1" applyAlignment="1">
      <alignment horizontal="center"/>
    </xf>
    <xf numFmtId="49" fontId="3" fillId="30" borderId="15" xfId="0" applyNumberFormat="1" applyFont="1" applyFill="1" applyBorder="1" applyAlignment="1" applyProtection="1">
      <alignment horizontal="center" vertical="center"/>
      <protection/>
    </xf>
    <xf numFmtId="49" fontId="3" fillId="30" borderId="16" xfId="0" applyNumberFormat="1" applyFont="1" applyFill="1" applyBorder="1" applyAlignment="1" applyProtection="1">
      <alignment horizontal="center" vertical="center"/>
      <protection/>
    </xf>
    <xf numFmtId="49" fontId="5" fillId="30" borderId="33" xfId="0" applyNumberFormat="1" applyFont="1" applyFill="1" applyBorder="1" applyAlignment="1" applyProtection="1">
      <alignment horizontal="center" vertical="center"/>
      <protection/>
    </xf>
    <xf numFmtId="0" fontId="24" fillId="30" borderId="36" xfId="0" applyFont="1" applyFill="1" applyBorder="1" applyAlignment="1">
      <alignment/>
    </xf>
    <xf numFmtId="49" fontId="5" fillId="30" borderId="30" xfId="0" applyNumberFormat="1" applyFont="1" applyFill="1" applyBorder="1" applyAlignment="1" applyProtection="1">
      <alignment horizontal="center" vertical="center"/>
      <protection/>
    </xf>
    <xf numFmtId="49" fontId="5" fillId="30" borderId="35" xfId="0" applyNumberFormat="1" applyFont="1" applyFill="1" applyBorder="1" applyAlignment="1" applyProtection="1">
      <alignment horizontal="center" vertical="center"/>
      <protection/>
    </xf>
    <xf numFmtId="0" fontId="24" fillId="30" borderId="54" xfId="0" applyFont="1" applyFill="1" applyBorder="1" applyAlignment="1">
      <alignment/>
    </xf>
    <xf numFmtId="196" fontId="5" fillId="30" borderId="13" xfId="0" applyNumberFormat="1" applyFont="1" applyFill="1" applyBorder="1" applyAlignment="1" applyProtection="1">
      <alignment vertical="center"/>
      <protection/>
    </xf>
    <xf numFmtId="196" fontId="5" fillId="30" borderId="20" xfId="0" applyNumberFormat="1" applyFont="1" applyFill="1" applyBorder="1" applyAlignment="1" applyProtection="1">
      <alignment vertical="center"/>
      <protection/>
    </xf>
    <xf numFmtId="0" fontId="3" fillId="30" borderId="10" xfId="0" applyNumberFormat="1" applyFont="1" applyFill="1" applyBorder="1" applyAlignment="1">
      <alignment horizontal="center" vertical="center"/>
    </xf>
    <xf numFmtId="0" fontId="3" fillId="30" borderId="19" xfId="0" applyNumberFormat="1" applyFont="1" applyFill="1" applyBorder="1" applyAlignment="1">
      <alignment horizontal="center" vertical="center"/>
    </xf>
    <xf numFmtId="0" fontId="24" fillId="30" borderId="37" xfId="0" applyFont="1" applyFill="1" applyBorder="1" applyAlignment="1">
      <alignment/>
    </xf>
    <xf numFmtId="0" fontId="24" fillId="30" borderId="49" xfId="0" applyFont="1" applyFill="1" applyBorder="1" applyAlignment="1">
      <alignment/>
    </xf>
    <xf numFmtId="0" fontId="3" fillId="30" borderId="0" xfId="0" applyNumberFormat="1" applyFont="1" applyFill="1" applyBorder="1" applyAlignment="1">
      <alignment horizontal="center" vertical="center"/>
    </xf>
    <xf numFmtId="0" fontId="24" fillId="30" borderId="45" xfId="0" applyFont="1" applyFill="1" applyBorder="1" applyAlignment="1">
      <alignment/>
    </xf>
    <xf numFmtId="49" fontId="5" fillId="30" borderId="80" xfId="0" applyNumberFormat="1" applyFont="1" applyFill="1" applyBorder="1" applyAlignment="1" applyProtection="1">
      <alignment horizontal="center" vertical="center"/>
      <protection/>
    </xf>
    <xf numFmtId="49" fontId="3" fillId="30" borderId="22" xfId="0" applyNumberFormat="1" applyFont="1" applyFill="1" applyBorder="1" applyAlignment="1" applyProtection="1">
      <alignment vertical="center"/>
      <protection/>
    </xf>
    <xf numFmtId="0" fontId="0" fillId="30" borderId="81" xfId="0" applyFont="1" applyFill="1" applyBorder="1" applyAlignment="1">
      <alignment/>
    </xf>
    <xf numFmtId="49" fontId="3" fillId="30" borderId="18" xfId="0" applyNumberFormat="1" applyFont="1" applyFill="1" applyBorder="1" applyAlignment="1" applyProtection="1">
      <alignment horizontal="center" vertical="center"/>
      <protection/>
    </xf>
    <xf numFmtId="49" fontId="3" fillId="30" borderId="38" xfId="0" applyNumberFormat="1" applyFont="1" applyFill="1" applyBorder="1" applyAlignment="1" applyProtection="1">
      <alignment horizontal="center" vertical="center"/>
      <protection/>
    </xf>
    <xf numFmtId="0" fontId="0" fillId="30" borderId="46" xfId="0" applyFont="1" applyFill="1" applyBorder="1" applyAlignment="1">
      <alignment/>
    </xf>
    <xf numFmtId="0" fontId="25" fillId="30" borderId="0" xfId="0" applyFont="1" applyFill="1" applyAlignment="1">
      <alignment/>
    </xf>
    <xf numFmtId="196" fontId="3" fillId="30" borderId="42" xfId="0" applyNumberFormat="1" applyFont="1" applyFill="1" applyBorder="1" applyAlignment="1" applyProtection="1">
      <alignment vertical="center"/>
      <protection/>
    </xf>
    <xf numFmtId="196" fontId="3" fillId="30" borderId="20" xfId="0" applyNumberFormat="1" applyFont="1" applyFill="1" applyBorder="1" applyAlignment="1" applyProtection="1">
      <alignment vertical="center"/>
      <protection/>
    </xf>
    <xf numFmtId="0" fontId="39" fillId="30" borderId="0" xfId="0" applyFont="1" applyFill="1" applyAlignment="1">
      <alignment/>
    </xf>
    <xf numFmtId="196" fontId="5" fillId="30" borderId="19" xfId="0" applyNumberFormat="1" applyFont="1" applyFill="1" applyBorder="1" applyAlignment="1" applyProtection="1">
      <alignment vertical="center"/>
      <protection/>
    </xf>
    <xf numFmtId="196" fontId="3" fillId="30" borderId="10" xfId="0" applyNumberFormat="1" applyFont="1" applyFill="1" applyBorder="1" applyAlignment="1" applyProtection="1">
      <alignment vertical="center"/>
      <protection/>
    </xf>
    <xf numFmtId="196" fontId="3" fillId="30" borderId="44" xfId="0" applyNumberFormat="1" applyFont="1" applyFill="1" applyBorder="1" applyAlignment="1" applyProtection="1">
      <alignment vertical="center"/>
      <protection/>
    </xf>
    <xf numFmtId="196" fontId="3" fillId="30" borderId="35" xfId="0" applyNumberFormat="1" applyFont="1" applyFill="1" applyBorder="1" applyAlignment="1" applyProtection="1">
      <alignment vertical="center"/>
      <protection/>
    </xf>
    <xf numFmtId="0" fontId="0" fillId="30" borderId="18" xfId="0" applyFont="1" applyFill="1" applyBorder="1" applyAlignment="1">
      <alignment/>
    </xf>
    <xf numFmtId="0" fontId="0" fillId="30" borderId="17" xfId="0" applyFont="1" applyFill="1" applyBorder="1" applyAlignment="1">
      <alignment/>
    </xf>
    <xf numFmtId="0" fontId="0" fillId="30" borderId="39" xfId="0" applyFont="1" applyFill="1" applyBorder="1" applyAlignment="1">
      <alignment/>
    </xf>
    <xf numFmtId="49" fontId="5" fillId="30" borderId="0" xfId="0" applyNumberFormat="1" applyFont="1" applyFill="1" applyBorder="1" applyAlignment="1">
      <alignment horizontal="center" vertical="center" wrapText="1"/>
    </xf>
    <xf numFmtId="1" fontId="3" fillId="30" borderId="0" xfId="0" applyNumberFormat="1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/>
    </xf>
    <xf numFmtId="0" fontId="0" fillId="30" borderId="79" xfId="0" applyFont="1" applyFill="1" applyBorder="1" applyAlignment="1">
      <alignment/>
    </xf>
    <xf numFmtId="0" fontId="0" fillId="30" borderId="23" xfId="0" applyFont="1" applyFill="1" applyBorder="1" applyAlignment="1">
      <alignment/>
    </xf>
    <xf numFmtId="0" fontId="0" fillId="30" borderId="14" xfId="0" applyFont="1" applyFill="1" applyBorder="1" applyAlignment="1">
      <alignment/>
    </xf>
    <xf numFmtId="0" fontId="0" fillId="30" borderId="36" xfId="0" applyFont="1" applyFill="1" applyBorder="1" applyAlignment="1">
      <alignment/>
    </xf>
    <xf numFmtId="0" fontId="0" fillId="30" borderId="16" xfId="0" applyFont="1" applyFill="1" applyBorder="1" applyAlignment="1">
      <alignment/>
    </xf>
    <xf numFmtId="0" fontId="0" fillId="30" borderId="15" xfId="0" applyFont="1" applyFill="1" applyBorder="1" applyAlignment="1">
      <alignment/>
    </xf>
    <xf numFmtId="0" fontId="0" fillId="30" borderId="88" xfId="0" applyFill="1" applyBorder="1" applyAlignment="1">
      <alignment/>
    </xf>
    <xf numFmtId="49" fontId="5" fillId="30" borderId="47" xfId="0" applyNumberFormat="1" applyFont="1" applyFill="1" applyBorder="1" applyAlignment="1" applyProtection="1">
      <alignment horizontal="center" vertical="center"/>
      <protection/>
    </xf>
    <xf numFmtId="49" fontId="5" fillId="30" borderId="42" xfId="0" applyNumberFormat="1" applyFont="1" applyFill="1" applyBorder="1" applyAlignment="1" applyProtection="1">
      <alignment horizontal="center" vertical="center"/>
      <protection/>
    </xf>
    <xf numFmtId="49" fontId="5" fillId="30" borderId="50" xfId="0" applyNumberFormat="1" applyFont="1" applyFill="1" applyBorder="1" applyAlignment="1" applyProtection="1">
      <alignment horizontal="center" vertical="center"/>
      <protection/>
    </xf>
    <xf numFmtId="49" fontId="5" fillId="30" borderId="43" xfId="0" applyNumberFormat="1" applyFont="1" applyFill="1" applyBorder="1" applyAlignment="1" applyProtection="1">
      <alignment horizontal="center" vertical="center"/>
      <protection/>
    </xf>
    <xf numFmtId="0" fontId="53" fillId="30" borderId="42" xfId="0" applyFont="1" applyFill="1" applyBorder="1" applyAlignment="1">
      <alignment/>
    </xf>
    <xf numFmtId="0" fontId="91" fillId="31" borderId="0" xfId="0" applyFont="1" applyFill="1" applyAlignment="1">
      <alignment/>
    </xf>
    <xf numFmtId="0" fontId="92" fillId="31" borderId="0" xfId="0" applyFont="1" applyFill="1" applyAlignment="1">
      <alignment/>
    </xf>
    <xf numFmtId="0" fontId="93" fillId="31" borderId="0" xfId="0" applyFont="1" applyFill="1" applyAlignment="1">
      <alignment/>
    </xf>
    <xf numFmtId="49" fontId="5" fillId="30" borderId="20" xfId="0" applyNumberFormat="1" applyFont="1" applyFill="1" applyBorder="1" applyAlignment="1" applyProtection="1">
      <alignment horizontal="center" vertical="center"/>
      <protection/>
    </xf>
    <xf numFmtId="49" fontId="5" fillId="30" borderId="34" xfId="0" applyNumberFormat="1" applyFont="1" applyFill="1" applyBorder="1" applyAlignment="1" applyProtection="1">
      <alignment horizontal="center" vertical="center"/>
      <protection/>
    </xf>
    <xf numFmtId="49" fontId="5" fillId="30" borderId="10" xfId="0" applyNumberFormat="1" applyFont="1" applyFill="1" applyBorder="1" applyAlignment="1" applyProtection="1">
      <alignment horizontal="center" vertical="center"/>
      <protection/>
    </xf>
    <xf numFmtId="49" fontId="5" fillId="30" borderId="24" xfId="0" applyNumberFormat="1" applyFont="1" applyFill="1" applyBorder="1" applyAlignment="1" applyProtection="1">
      <alignment horizontal="center" vertical="center"/>
      <protection/>
    </xf>
    <xf numFmtId="198" fontId="5" fillId="0" borderId="28" xfId="0" applyNumberFormat="1" applyFont="1" applyFill="1" applyBorder="1" applyAlignment="1" applyProtection="1">
      <alignment vertical="center"/>
      <protection/>
    </xf>
    <xf numFmtId="198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>
      <alignment horizontal="center" vertical="center" wrapText="1"/>
    </xf>
    <xf numFmtId="198" fontId="5" fillId="0" borderId="77" xfId="0" applyNumberFormat="1" applyFont="1" applyFill="1" applyBorder="1" applyAlignment="1" applyProtection="1">
      <alignment horizontal="center" vertical="center"/>
      <protection/>
    </xf>
    <xf numFmtId="0" fontId="5" fillId="0" borderId="8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98" fontId="5" fillId="0" borderId="48" xfId="0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>
      <alignment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201" fontId="26" fillId="32" borderId="0" xfId="0" applyNumberFormat="1" applyFont="1" applyFill="1" applyAlignment="1">
      <alignment/>
    </xf>
    <xf numFmtId="49" fontId="5" fillId="0" borderId="90" xfId="0" applyNumberFormat="1" applyFont="1" applyFill="1" applyBorder="1" applyAlignment="1" applyProtection="1">
      <alignment horizontal="center" vertical="center"/>
      <protection/>
    </xf>
    <xf numFmtId="49" fontId="5" fillId="0" borderId="91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198" fontId="7" fillId="0" borderId="1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>
      <alignment/>
    </xf>
    <xf numFmtId="49" fontId="3" fillId="0" borderId="91" xfId="0" applyNumberFormat="1" applyFont="1" applyFill="1" applyBorder="1" applyAlignment="1">
      <alignment horizontal="left" vertical="center" wrapText="1"/>
    </xf>
    <xf numFmtId="200" fontId="0" fillId="30" borderId="0" xfId="0" applyNumberFormat="1" applyFill="1" applyAlignment="1">
      <alignment/>
    </xf>
    <xf numFmtId="201" fontId="56" fillId="0" borderId="0" xfId="0" applyNumberFormat="1" applyFont="1" applyFill="1" applyAlignment="1">
      <alignment/>
    </xf>
    <xf numFmtId="49" fontId="5" fillId="30" borderId="34" xfId="0" applyNumberFormat="1" applyFont="1" applyFill="1" applyBorder="1" applyAlignment="1" applyProtection="1">
      <alignment horizontal="center" vertical="center"/>
      <protection/>
    </xf>
    <xf numFmtId="49" fontId="5" fillId="30" borderId="38" xfId="0" applyNumberFormat="1" applyFont="1" applyFill="1" applyBorder="1" applyAlignment="1" applyProtection="1">
      <alignment horizontal="center" vertical="center"/>
      <protection/>
    </xf>
    <xf numFmtId="49" fontId="5" fillId="30" borderId="18" xfId="0" applyNumberFormat="1" applyFont="1" applyFill="1" applyBorder="1" applyAlignment="1" applyProtection="1">
      <alignment horizontal="center" vertical="center"/>
      <protection/>
    </xf>
    <xf numFmtId="49" fontId="6" fillId="30" borderId="46" xfId="0" applyNumberFormat="1" applyFont="1" applyFill="1" applyBorder="1" applyAlignment="1">
      <alignment horizontal="center"/>
    </xf>
    <xf numFmtId="0" fontId="5" fillId="30" borderId="33" xfId="0" applyNumberFormat="1" applyFont="1" applyFill="1" applyBorder="1" applyAlignment="1" applyProtection="1">
      <alignment horizontal="center" vertical="center"/>
      <protection/>
    </xf>
    <xf numFmtId="0" fontId="0" fillId="30" borderId="45" xfId="0" applyFont="1" applyFill="1" applyBorder="1" applyAlignment="1">
      <alignment/>
    </xf>
    <xf numFmtId="49" fontId="5" fillId="30" borderId="53" xfId="0" applyNumberFormat="1" applyFont="1" applyFill="1" applyBorder="1" applyAlignment="1">
      <alignment horizontal="center"/>
    </xf>
    <xf numFmtId="49" fontId="5" fillId="30" borderId="34" xfId="0" applyNumberFormat="1" applyFont="1" applyFill="1" applyBorder="1" applyAlignment="1">
      <alignment horizontal="center"/>
    </xf>
    <xf numFmtId="49" fontId="37" fillId="30" borderId="12" xfId="0" applyNumberFormat="1" applyFont="1" applyFill="1" applyBorder="1" applyAlignment="1">
      <alignment horizontal="center"/>
    </xf>
    <xf numFmtId="49" fontId="5" fillId="30" borderId="12" xfId="0" applyNumberFormat="1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/>
    </xf>
    <xf numFmtId="0" fontId="0" fillId="30" borderId="29" xfId="0" applyFont="1" applyFill="1" applyBorder="1" applyAlignment="1">
      <alignment/>
    </xf>
    <xf numFmtId="0" fontId="0" fillId="30" borderId="11" xfId="0" applyFont="1" applyFill="1" applyBorder="1" applyAlignment="1">
      <alignment/>
    </xf>
    <xf numFmtId="49" fontId="5" fillId="30" borderId="17" xfId="0" applyNumberFormat="1" applyFont="1" applyFill="1" applyBorder="1" applyAlignment="1" applyProtection="1">
      <alignment horizontal="center" vertical="center"/>
      <protection/>
    </xf>
    <xf numFmtId="196" fontId="5" fillId="30" borderId="23" xfId="0" applyNumberFormat="1" applyFont="1" applyFill="1" applyBorder="1" applyAlignment="1" applyProtection="1">
      <alignment horizontal="center" vertical="center"/>
      <protection/>
    </xf>
    <xf numFmtId="196" fontId="5" fillId="30" borderId="36" xfId="0" applyNumberFormat="1" applyFont="1" applyFill="1" applyBorder="1" applyAlignment="1" applyProtection="1">
      <alignment horizontal="center" vertical="center"/>
      <protection/>
    </xf>
    <xf numFmtId="0" fontId="0" fillId="30" borderId="92" xfId="0" applyFont="1" applyFill="1" applyBorder="1" applyAlignment="1">
      <alignment/>
    </xf>
    <xf numFmtId="196" fontId="5" fillId="30" borderId="13" xfId="0" applyNumberFormat="1" applyFont="1" applyFill="1" applyBorder="1" applyAlignment="1" applyProtection="1">
      <alignment horizontal="center" vertical="center"/>
      <protection/>
    </xf>
    <xf numFmtId="196" fontId="5" fillId="30" borderId="28" xfId="0" applyNumberFormat="1" applyFont="1" applyFill="1" applyBorder="1" applyAlignment="1" applyProtection="1">
      <alignment horizontal="center" vertical="center"/>
      <protection/>
    </xf>
    <xf numFmtId="0" fontId="5" fillId="30" borderId="90" xfId="0" applyFont="1" applyFill="1" applyBorder="1" applyAlignment="1">
      <alignment horizontal="center"/>
    </xf>
    <xf numFmtId="0" fontId="0" fillId="30" borderId="90" xfId="0" applyFont="1" applyFill="1" applyBorder="1" applyAlignment="1">
      <alignment/>
    </xf>
    <xf numFmtId="196" fontId="5" fillId="30" borderId="16" xfId="0" applyNumberFormat="1" applyFont="1" applyFill="1" applyBorder="1" applyAlignment="1" applyProtection="1">
      <alignment horizontal="center" vertical="center"/>
      <protection/>
    </xf>
    <xf numFmtId="196" fontId="5" fillId="30" borderId="51" xfId="0" applyNumberFormat="1" applyFont="1" applyFill="1" applyBorder="1" applyAlignment="1" applyProtection="1">
      <alignment horizontal="center" vertical="center"/>
      <protection/>
    </xf>
    <xf numFmtId="0" fontId="0" fillId="30" borderId="9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right" vertical="center" wrapText="1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5" fillId="0" borderId="91" xfId="0" applyNumberFormat="1" applyFont="1" applyFill="1" applyBorder="1" applyAlignment="1" applyProtection="1">
      <alignment horizontal="center" vertical="center"/>
      <protection/>
    </xf>
    <xf numFmtId="197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vertical="center"/>
      <protection/>
    </xf>
    <xf numFmtId="198" fontId="5" fillId="0" borderId="36" xfId="0" applyNumberFormat="1" applyFont="1" applyFill="1" applyBorder="1" applyAlignment="1" applyProtection="1">
      <alignment vertical="center"/>
      <protection/>
    </xf>
    <xf numFmtId="198" fontId="5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9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98" fontId="5" fillId="0" borderId="84" xfId="0" applyNumberFormat="1" applyFont="1" applyFill="1" applyBorder="1" applyAlignment="1" applyProtection="1">
      <alignment horizontal="center" vertical="center"/>
      <protection/>
    </xf>
    <xf numFmtId="0" fontId="5" fillId="0" borderId="95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98" fontId="5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200" fontId="5" fillId="0" borderId="49" xfId="0" applyNumberFormat="1" applyFont="1" applyFill="1" applyBorder="1" applyAlignment="1">
      <alignment horizontal="center" vertical="center"/>
    </xf>
    <xf numFmtId="198" fontId="5" fillId="0" borderId="15" xfId="0" applyNumberFormat="1" applyFont="1" applyFill="1" applyBorder="1" applyAlignment="1" applyProtection="1">
      <alignment vertical="center"/>
      <protection/>
    </xf>
    <xf numFmtId="0" fontId="24" fillId="0" borderId="51" xfId="0" applyFont="1" applyFill="1" applyBorder="1" applyAlignment="1">
      <alignment/>
    </xf>
    <xf numFmtId="198" fontId="5" fillId="0" borderId="96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98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197" fontId="7" fillId="0" borderId="36" xfId="0" applyNumberFormat="1" applyFont="1" applyFill="1" applyBorder="1" applyAlignment="1" applyProtection="1">
      <alignment horizontal="center" vertical="center"/>
      <protection/>
    </xf>
    <xf numFmtId="202" fontId="5" fillId="0" borderId="9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>
      <alignment horizontal="center" vertical="center"/>
    </xf>
    <xf numFmtId="197" fontId="7" fillId="0" borderId="28" xfId="0" applyNumberFormat="1" applyFont="1" applyFill="1" applyBorder="1" applyAlignment="1" applyProtection="1">
      <alignment horizontal="center" vertical="center"/>
      <protection/>
    </xf>
    <xf numFmtId="202" fontId="5" fillId="0" borderId="90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 wrapText="1"/>
    </xf>
    <xf numFmtId="196" fontId="5" fillId="0" borderId="97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 wrapText="1"/>
    </xf>
    <xf numFmtId="196" fontId="5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right" vertical="center" wrapText="1"/>
    </xf>
    <xf numFmtId="198" fontId="5" fillId="0" borderId="91" xfId="0" applyNumberFormat="1" applyFont="1" applyFill="1" applyBorder="1" applyAlignment="1" applyProtection="1">
      <alignment horizontal="center" vertical="center"/>
      <protection/>
    </xf>
    <xf numFmtId="202" fontId="5" fillId="0" borderId="98" xfId="0" applyNumberFormat="1" applyFont="1" applyFill="1" applyBorder="1" applyAlignment="1" applyProtection="1">
      <alignment horizontal="center" vertical="center"/>
      <protection/>
    </xf>
    <xf numFmtId="1" fontId="5" fillId="0" borderId="28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/>
    </xf>
    <xf numFmtId="0" fontId="5" fillId="0" borderId="90" xfId="0" applyNumberFormat="1" applyFont="1" applyFill="1" applyBorder="1" applyAlignment="1" applyProtection="1">
      <alignment horizontal="center" vertical="center"/>
      <protection/>
    </xf>
    <xf numFmtId="197" fontId="5" fillId="0" borderId="28" xfId="0" applyNumberFormat="1" applyFont="1" applyFill="1" applyBorder="1" applyAlignment="1" applyProtection="1">
      <alignment horizontal="center" vertical="center"/>
      <protection/>
    </xf>
    <xf numFmtId="202" fontId="5" fillId="0" borderId="97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99" xfId="0" applyNumberFormat="1" applyFont="1" applyFill="1" applyBorder="1" applyAlignment="1" applyProtection="1">
      <alignment horizontal="center" vertical="center"/>
      <protection/>
    </xf>
    <xf numFmtId="198" fontId="5" fillId="0" borderId="90" xfId="0" applyNumberFormat="1" applyFont="1" applyFill="1" applyBorder="1" applyAlignment="1" applyProtection="1">
      <alignment horizontal="center" vertical="center"/>
      <protection/>
    </xf>
    <xf numFmtId="1" fontId="5" fillId="0" borderId="83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202" fontId="5" fillId="0" borderId="85" xfId="0" applyNumberFormat="1" applyFont="1" applyFill="1" applyBorder="1" applyAlignment="1" applyProtection="1">
      <alignment horizontal="center" vertical="center"/>
      <protection/>
    </xf>
    <xf numFmtId="49" fontId="5" fillId="0" borderId="9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 wrapText="1"/>
    </xf>
    <xf numFmtId="199" fontId="5" fillId="0" borderId="15" xfId="0" applyNumberFormat="1" applyFont="1" applyFill="1" applyBorder="1" applyAlignment="1" applyProtection="1">
      <alignment vertical="center" wrapText="1"/>
      <protection/>
    </xf>
    <xf numFmtId="198" fontId="5" fillId="0" borderId="61" xfId="0" applyNumberFormat="1" applyFont="1" applyFill="1" applyBorder="1" applyAlignment="1" applyProtection="1">
      <alignment horizontal="center" vertical="center"/>
      <protection/>
    </xf>
    <xf numFmtId="202" fontId="5" fillId="0" borderId="93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 wrapText="1"/>
    </xf>
    <xf numFmtId="200" fontId="5" fillId="0" borderId="100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 applyProtection="1">
      <alignment horizontal="center" vertical="center"/>
      <protection/>
    </xf>
    <xf numFmtId="1" fontId="5" fillId="0" borderId="39" xfId="0" applyNumberFormat="1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>
      <alignment horizontal="center" vertical="center"/>
    </xf>
    <xf numFmtId="199" fontId="5" fillId="0" borderId="14" xfId="0" applyNumberFormat="1" applyFont="1" applyFill="1" applyBorder="1" applyAlignment="1" applyProtection="1">
      <alignment vertical="center" wrapText="1"/>
      <protection/>
    </xf>
    <xf numFmtId="0" fontId="24" fillId="0" borderId="36" xfId="0" applyFont="1" applyFill="1" applyBorder="1" applyAlignment="1">
      <alignment/>
    </xf>
    <xf numFmtId="200" fontId="5" fillId="0" borderId="92" xfId="0" applyNumberFormat="1" applyFont="1" applyFill="1" applyBorder="1" applyAlignment="1">
      <alignment horizontal="center" vertical="center"/>
    </xf>
    <xf numFmtId="0" fontId="5" fillId="0" borderId="92" xfId="0" applyNumberFormat="1" applyFont="1" applyFill="1" applyBorder="1" applyAlignment="1" applyProtection="1">
      <alignment horizontal="center" vertical="center"/>
      <protection/>
    </xf>
    <xf numFmtId="1" fontId="3" fillId="0" borderId="44" xfId="0" applyNumberFormat="1" applyFont="1" applyFill="1" applyBorder="1" applyAlignment="1">
      <alignment horizontal="center" vertical="center"/>
    </xf>
    <xf numFmtId="199" fontId="3" fillId="0" borderId="28" xfId="0" applyNumberFormat="1" applyFont="1" applyFill="1" applyBorder="1" applyAlignment="1" applyProtection="1">
      <alignment vertical="center" wrapText="1"/>
      <protection/>
    </xf>
    <xf numFmtId="200" fontId="3" fillId="0" borderId="90" xfId="0" applyNumberFormat="1" applyFont="1" applyFill="1" applyBorder="1" applyAlignment="1">
      <alignment horizontal="center" vertical="center"/>
    </xf>
    <xf numFmtId="0" fontId="3" fillId="0" borderId="90" xfId="0" applyNumberFormat="1" applyFont="1" applyFill="1" applyBorder="1" applyAlignment="1" applyProtection="1">
      <alignment horizontal="center" vertical="center"/>
      <protection/>
    </xf>
    <xf numFmtId="200" fontId="5" fillId="0" borderId="90" xfId="0" applyNumberFormat="1" applyFont="1" applyFill="1" applyBorder="1" applyAlignment="1">
      <alignment horizontal="center" vertical="center"/>
    </xf>
    <xf numFmtId="199" fontId="3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/>
    </xf>
    <xf numFmtId="198" fontId="5" fillId="0" borderId="97" xfId="0" applyNumberFormat="1" applyFont="1" applyFill="1" applyBorder="1" applyAlignment="1" applyProtection="1">
      <alignment horizontal="center" vertical="center"/>
      <protection/>
    </xf>
    <xf numFmtId="196" fontId="5" fillId="0" borderId="44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/>
    </xf>
    <xf numFmtId="198" fontId="3" fillId="0" borderId="90" xfId="0" applyNumberFormat="1" applyFont="1" applyFill="1" applyBorder="1" applyAlignment="1" applyProtection="1">
      <alignment horizontal="center" vertical="center"/>
      <protection/>
    </xf>
    <xf numFmtId="196" fontId="3" fillId="0" borderId="90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5" fillId="0" borderId="97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199" fontId="3" fillId="0" borderId="15" xfId="0" applyNumberFormat="1" applyFont="1" applyFill="1" applyBorder="1" applyAlignment="1" applyProtection="1">
      <alignment vertical="center" wrapText="1"/>
      <protection/>
    </xf>
    <xf numFmtId="199" fontId="3" fillId="0" borderId="51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97" fontId="5" fillId="0" borderId="24" xfId="0" applyNumberFormat="1" applyFont="1" applyFill="1" applyBorder="1" applyAlignment="1" applyProtection="1">
      <alignment horizontal="center" vertical="center"/>
      <protection/>
    </xf>
    <xf numFmtId="200" fontId="5" fillId="0" borderId="92" xfId="0" applyNumberFormat="1" applyFont="1" applyFill="1" applyBorder="1" applyAlignment="1" applyProtection="1">
      <alignment horizontal="center" vertical="center"/>
      <protection/>
    </xf>
    <xf numFmtId="1" fontId="5" fillId="0" borderId="92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97" fontId="5" fillId="0" borderId="28" xfId="0" applyNumberFormat="1" applyFont="1" applyFill="1" applyBorder="1" applyAlignment="1" applyProtection="1">
      <alignment horizontal="center" vertical="center"/>
      <protection/>
    </xf>
    <xf numFmtId="200" fontId="5" fillId="0" borderId="13" xfId="0" applyNumberFormat="1" applyFont="1" applyFill="1" applyBorder="1" applyAlignment="1">
      <alignment horizontal="center" vertical="center"/>
    </xf>
    <xf numFmtId="1" fontId="5" fillId="0" borderId="9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197" fontId="5" fillId="0" borderId="51" xfId="0" applyNumberFormat="1" applyFont="1" applyFill="1" applyBorder="1" applyAlignment="1" applyProtection="1">
      <alignment horizontal="center" vertical="center"/>
      <protection/>
    </xf>
    <xf numFmtId="200" fontId="5" fillId="0" borderId="101" xfId="0" applyNumberFormat="1" applyFont="1" applyFill="1" applyBorder="1" applyAlignment="1" applyProtection="1">
      <alignment horizontal="center" vertical="center"/>
      <protection/>
    </xf>
    <xf numFmtId="1" fontId="5" fillId="0" borderId="93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1" fontId="5" fillId="0" borderId="5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0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20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02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98" fontId="5" fillId="0" borderId="17" xfId="0" applyNumberFormat="1" applyFont="1" applyFill="1" applyBorder="1" applyAlignment="1" applyProtection="1">
      <alignment vertical="center"/>
      <protection/>
    </xf>
    <xf numFmtId="0" fontId="24" fillId="0" borderId="38" xfId="0" applyFont="1" applyFill="1" applyBorder="1" applyAlignment="1">
      <alignment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98" fontId="5" fillId="0" borderId="102" xfId="0" applyNumberFormat="1" applyFont="1" applyFill="1" applyBorder="1" applyAlignment="1" applyProtection="1">
      <alignment horizontal="center" vertical="center"/>
      <protection/>
    </xf>
    <xf numFmtId="200" fontId="5" fillId="0" borderId="12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/>
    </xf>
    <xf numFmtId="199" fontId="5" fillId="0" borderId="14" xfId="0" applyNumberFormat="1" applyFont="1" applyFill="1" applyBorder="1" applyAlignment="1" applyProtection="1">
      <alignment horizontal="center" vertical="center" wrapText="1"/>
      <protection/>
    </xf>
    <xf numFmtId="199" fontId="5" fillId="0" borderId="24" xfId="0" applyNumberFormat="1" applyFont="1" applyFill="1" applyBorder="1" applyAlignment="1" applyProtection="1">
      <alignment horizontal="center" vertical="center" wrapText="1"/>
      <protection/>
    </xf>
    <xf numFmtId="198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02" fontId="5" fillId="0" borderId="24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47" xfId="0" applyNumberFormat="1" applyFont="1" applyFill="1" applyBorder="1" applyAlignment="1">
      <alignment vertical="center" wrapText="1"/>
    </xf>
    <xf numFmtId="199" fontId="5" fillId="0" borderId="10" xfId="0" applyNumberFormat="1" applyFont="1" applyFill="1" applyBorder="1" applyAlignment="1" applyProtection="1">
      <alignment horizontal="center" vertical="center" wrapText="1"/>
      <protection/>
    </xf>
    <xf numFmtId="199" fontId="5" fillId="0" borderId="20" xfId="0" applyNumberFormat="1" applyFont="1" applyFill="1" applyBorder="1" applyAlignment="1" applyProtection="1">
      <alignment horizontal="center" vertical="center" wrapText="1"/>
      <protection/>
    </xf>
    <xf numFmtId="198" fontId="5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02" fontId="5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42" xfId="0" applyNumberFormat="1" applyFont="1" applyFill="1" applyBorder="1" applyAlignment="1">
      <alignment vertical="center" wrapText="1"/>
    </xf>
    <xf numFmtId="0" fontId="24" fillId="0" borderId="20" xfId="0" applyFont="1" applyFill="1" applyBorder="1" applyAlignment="1">
      <alignment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49" xfId="0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200" fontId="5" fillId="0" borderId="90" xfId="0" applyNumberFormat="1" applyFont="1" applyFill="1" applyBorder="1" applyAlignment="1" applyProtection="1">
      <alignment horizontal="center" vertical="center" wrapText="1"/>
      <protection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200" fontId="5" fillId="0" borderId="90" xfId="0" applyNumberFormat="1" applyFont="1" applyFill="1" applyBorder="1" applyAlignment="1" applyProtection="1">
      <alignment horizontal="center" vertical="center"/>
      <protection/>
    </xf>
    <xf numFmtId="1" fontId="5" fillId="0" borderId="4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199" fontId="5" fillId="0" borderId="10" xfId="0" applyNumberFormat="1" applyFont="1" applyFill="1" applyBorder="1" applyAlignment="1" applyProtection="1">
      <alignment horizontal="center" vertical="center" wrapText="1"/>
      <protection/>
    </xf>
    <xf numFmtId="199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/>
    </xf>
    <xf numFmtId="202" fontId="5" fillId="0" borderId="20" xfId="0" applyNumberFormat="1" applyFont="1" applyFill="1" applyBorder="1" applyAlignment="1" applyProtection="1">
      <alignment horizontal="center" vertical="center" wrapText="1"/>
      <protection/>
    </xf>
    <xf numFmtId="197" fontId="5" fillId="0" borderId="20" xfId="0" applyNumberFormat="1" applyFont="1" applyFill="1" applyBorder="1" applyAlignment="1" applyProtection="1">
      <alignment horizontal="center" vertical="center"/>
      <protection/>
    </xf>
    <xf numFmtId="202" fontId="5" fillId="0" borderId="49" xfId="0" applyNumberFormat="1" applyFont="1" applyFill="1" applyBorder="1" applyAlignment="1" applyProtection="1">
      <alignment horizontal="center" vertical="center"/>
      <protection/>
    </xf>
    <xf numFmtId="0" fontId="24" fillId="0" borderId="42" xfId="0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 vertical="center"/>
    </xf>
    <xf numFmtId="197" fontId="7" fillId="0" borderId="2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/>
    </xf>
    <xf numFmtId="0" fontId="24" fillId="0" borderId="7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01" fontId="5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97" fontId="7" fillId="0" borderId="103" xfId="0" applyNumberFormat="1" applyFont="1" applyFill="1" applyBorder="1" applyAlignment="1" applyProtection="1">
      <alignment horizontal="center" vertical="center"/>
      <protection/>
    </xf>
    <xf numFmtId="197" fontId="7" fillId="0" borderId="35" xfId="0" applyNumberFormat="1" applyFont="1" applyFill="1" applyBorder="1" applyAlignment="1" applyProtection="1">
      <alignment horizontal="center" vertical="center"/>
      <protection/>
    </xf>
    <xf numFmtId="197" fontId="5" fillId="0" borderId="21" xfId="0" applyNumberFormat="1" applyFont="1" applyFill="1" applyBorder="1" applyAlignment="1" applyProtection="1">
      <alignment horizontal="center" vertical="center"/>
      <protection/>
    </xf>
    <xf numFmtId="198" fontId="5" fillId="0" borderId="93" xfId="0" applyNumberFormat="1" applyFont="1" applyFill="1" applyBorder="1" applyAlignment="1" applyProtection="1">
      <alignment horizontal="center" vertical="center"/>
      <protection/>
    </xf>
    <xf numFmtId="202" fontId="5" fillId="0" borderId="96" xfId="0" applyNumberFormat="1" applyFont="1" applyFill="1" applyBorder="1" applyAlignment="1" applyProtection="1">
      <alignment horizontal="center" vertical="center"/>
      <protection/>
    </xf>
    <xf numFmtId="49" fontId="5" fillId="0" borderId="43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50" xfId="0" applyNumberFormat="1" applyFont="1" applyFill="1" applyBorder="1" applyAlignment="1">
      <alignment vertical="center" wrapText="1"/>
    </xf>
    <xf numFmtId="198" fontId="5" fillId="0" borderId="83" xfId="0" applyNumberFormat="1" applyFont="1" applyFill="1" applyBorder="1" applyAlignment="1" applyProtection="1">
      <alignment horizontal="center" vertical="center"/>
      <protection/>
    </xf>
    <xf numFmtId="198" fontId="5" fillId="0" borderId="85" xfId="0" applyNumberFormat="1" applyFont="1" applyFill="1" applyBorder="1" applyAlignment="1" applyProtection="1">
      <alignment horizontal="center" vertical="center"/>
      <protection/>
    </xf>
    <xf numFmtId="1" fontId="5" fillId="0" borderId="80" xfId="0" applyNumberFormat="1" applyFont="1" applyFill="1" applyBorder="1" applyAlignment="1">
      <alignment vertical="center"/>
    </xf>
    <xf numFmtId="49" fontId="5" fillId="0" borderId="41" xfId="0" applyNumberFormat="1" applyFont="1" applyFill="1" applyBorder="1" applyAlignment="1">
      <alignment vertical="center"/>
    </xf>
    <xf numFmtId="1" fontId="5" fillId="0" borderId="81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1" fontId="5" fillId="0" borderId="18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1" fontId="5" fillId="0" borderId="46" xfId="0" applyNumberFormat="1" applyFont="1" applyFill="1" applyBorder="1" applyAlignment="1">
      <alignment vertical="center"/>
    </xf>
    <xf numFmtId="49" fontId="5" fillId="0" borderId="102" xfId="0" applyNumberFormat="1" applyFont="1" applyFill="1" applyBorder="1" applyAlignment="1">
      <alignment vertical="center" wrapText="1"/>
    </xf>
    <xf numFmtId="49" fontId="5" fillId="0" borderId="10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200" fontId="5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 wrapText="1"/>
    </xf>
    <xf numFmtId="20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 applyProtection="1">
      <alignment vertical="center"/>
      <protection/>
    </xf>
    <xf numFmtId="0" fontId="5" fillId="0" borderId="104" xfId="0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98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/>
    </xf>
    <xf numFmtId="49" fontId="5" fillId="0" borderId="92" xfId="0" applyNumberFormat="1" applyFont="1" applyFill="1" applyBorder="1" applyAlignment="1" applyProtection="1">
      <alignment horizontal="center" vertical="center"/>
      <protection/>
    </xf>
    <xf numFmtId="49" fontId="5" fillId="0" borderId="105" xfId="0" applyNumberFormat="1" applyFont="1" applyFill="1" applyBorder="1" applyAlignment="1">
      <alignment vertical="center" wrapText="1"/>
    </xf>
    <xf numFmtId="49" fontId="3" fillId="0" borderId="75" xfId="0" applyNumberFormat="1" applyFont="1" applyFill="1" applyBorder="1" applyAlignment="1">
      <alignment vertical="center" wrapText="1"/>
    </xf>
    <xf numFmtId="49" fontId="5" fillId="0" borderId="75" xfId="0" applyNumberFormat="1" applyFont="1" applyFill="1" applyBorder="1" applyAlignment="1">
      <alignment vertical="center" wrapText="1"/>
    </xf>
    <xf numFmtId="49" fontId="5" fillId="0" borderId="90" xfId="0" applyNumberFormat="1" applyFont="1" applyFill="1" applyBorder="1" applyAlignment="1">
      <alignment horizontal="center" vertical="center" wrapText="1"/>
    </xf>
    <xf numFmtId="49" fontId="5" fillId="0" borderId="91" xfId="0" applyNumberFormat="1" applyFont="1" applyFill="1" applyBorder="1" applyAlignment="1">
      <alignment vertical="center" wrapText="1"/>
    </xf>
    <xf numFmtId="49" fontId="3" fillId="0" borderId="91" xfId="0" applyNumberFormat="1" applyFont="1" applyFill="1" applyBorder="1" applyAlignment="1">
      <alignment vertical="center" wrapText="1"/>
    </xf>
    <xf numFmtId="49" fontId="5" fillId="0" borderId="9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49" fontId="3" fillId="0" borderId="99" xfId="0" applyNumberFormat="1" applyFont="1" applyFill="1" applyBorder="1" applyAlignment="1">
      <alignment horizontal="left" vertical="center" wrapText="1"/>
    </xf>
    <xf numFmtId="49" fontId="5" fillId="0" borderId="91" xfId="0" applyNumberFormat="1" applyFont="1" applyFill="1" applyBorder="1" applyAlignment="1">
      <alignment horizontal="left" vertical="center" wrapText="1"/>
    </xf>
    <xf numFmtId="49" fontId="5" fillId="0" borderId="93" xfId="0" applyNumberFormat="1" applyFont="1" applyFill="1" applyBorder="1" applyAlignment="1" applyProtection="1">
      <alignment horizontal="center" vertical="center"/>
      <protection/>
    </xf>
    <xf numFmtId="49" fontId="3" fillId="0" borderId="104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49" fontId="5" fillId="0" borderId="92" xfId="0" applyNumberFormat="1" applyFont="1" applyFill="1" applyBorder="1" applyAlignment="1">
      <alignment horizontal="center" vertical="center" wrapText="1"/>
    </xf>
    <xf numFmtId="49" fontId="5" fillId="0" borderId="94" xfId="0" applyNumberFormat="1" applyFont="1" applyFill="1" applyBorder="1" applyAlignment="1">
      <alignment vertical="center" wrapText="1"/>
    </xf>
    <xf numFmtId="49" fontId="5" fillId="0" borderId="9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89" xfId="0" applyNumberFormat="1" applyFont="1" applyFill="1" applyBorder="1" applyAlignment="1">
      <alignment horizontal="left" vertical="center" wrapText="1"/>
    </xf>
    <xf numFmtId="49" fontId="5" fillId="0" borderId="48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 wrapText="1"/>
    </xf>
    <xf numFmtId="49" fontId="5" fillId="0" borderId="95" xfId="0" applyNumberFormat="1" applyFont="1" applyFill="1" applyBorder="1" applyAlignment="1">
      <alignment vertical="center" wrapText="1"/>
    </xf>
    <xf numFmtId="49" fontId="5" fillId="0" borderId="48" xfId="0" applyNumberFormat="1" applyFont="1" applyFill="1" applyBorder="1" applyAlignment="1">
      <alignment vertical="center" wrapText="1"/>
    </xf>
    <xf numFmtId="49" fontId="5" fillId="0" borderId="89" xfId="0" applyNumberFormat="1" applyFont="1" applyFill="1" applyBorder="1" applyAlignment="1">
      <alignment horizontal="left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102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vertical="center" wrapText="1"/>
    </xf>
    <xf numFmtId="49" fontId="5" fillId="0" borderId="92" xfId="0" applyNumberFormat="1" applyFont="1" applyFill="1" applyBorder="1" applyAlignment="1">
      <alignment horizontal="center" vertical="center" wrapText="1"/>
    </xf>
    <xf numFmtId="49" fontId="5" fillId="0" borderId="92" xfId="0" applyNumberFormat="1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49" fontId="3" fillId="0" borderId="90" xfId="0" applyNumberFormat="1" applyFont="1" applyFill="1" applyBorder="1" applyAlignment="1">
      <alignment horizontal="center" vertical="center" wrapText="1"/>
    </xf>
    <xf numFmtId="49" fontId="3" fillId="0" borderId="9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90" xfId="0" applyNumberFormat="1" applyFont="1" applyFill="1" applyBorder="1" applyAlignment="1">
      <alignment horizontal="center" vertical="center" wrapText="1"/>
    </xf>
    <xf numFmtId="49" fontId="5" fillId="0" borderId="98" xfId="0" applyNumberFormat="1" applyFont="1" applyFill="1" applyBorder="1" applyAlignment="1">
      <alignment horizontal="left" vertical="center" wrapText="1"/>
    </xf>
    <xf numFmtId="49" fontId="5" fillId="0" borderId="90" xfId="0" applyNumberFormat="1" applyFont="1" applyFill="1" applyBorder="1" applyAlignment="1">
      <alignment horizontal="center" vertical="center" wrapText="1"/>
    </xf>
    <xf numFmtId="49" fontId="5" fillId="0" borderId="90" xfId="0" applyNumberFormat="1" applyFont="1" applyFill="1" applyBorder="1" applyAlignment="1">
      <alignment horizontal="left" vertical="center" wrapText="1"/>
    </xf>
    <xf numFmtId="49" fontId="5" fillId="0" borderId="90" xfId="0" applyNumberFormat="1" applyFont="1" applyFill="1" applyBorder="1" applyAlignment="1">
      <alignment horizontal="left" vertical="center" wrapText="1"/>
    </xf>
    <xf numFmtId="49" fontId="5" fillId="0" borderId="97" xfId="0" applyNumberFormat="1" applyFont="1" applyFill="1" applyBorder="1" applyAlignment="1">
      <alignment vertical="center" wrapText="1"/>
    </xf>
    <xf numFmtId="0" fontId="5" fillId="0" borderId="30" xfId="0" applyNumberFormat="1" applyFont="1" applyFill="1" applyBorder="1" applyAlignment="1">
      <alignment horizontal="center" vertical="center"/>
    </xf>
    <xf numFmtId="49" fontId="5" fillId="0" borderId="97" xfId="0" applyNumberFormat="1" applyFont="1" applyFill="1" applyBorder="1" applyAlignment="1">
      <alignment vertical="center" wrapText="1"/>
    </xf>
    <xf numFmtId="49" fontId="5" fillId="0" borderId="90" xfId="0" applyNumberFormat="1" applyFont="1" applyFill="1" applyBorder="1" applyAlignment="1">
      <alignment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5" fillId="0" borderId="9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49" fontId="5" fillId="0" borderId="92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 wrapText="1"/>
    </xf>
    <xf numFmtId="49" fontId="5" fillId="0" borderId="90" xfId="0" applyNumberFormat="1" applyFont="1" applyFill="1" applyBorder="1" applyAlignment="1">
      <alignment horizontal="center" vertical="center"/>
    </xf>
    <xf numFmtId="49" fontId="5" fillId="0" borderId="106" xfId="0" applyNumberFormat="1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wrapText="1"/>
    </xf>
    <xf numFmtId="49" fontId="5" fillId="0" borderId="93" xfId="0" applyNumberFormat="1" applyFont="1" applyFill="1" applyBorder="1" applyAlignment="1">
      <alignment horizontal="center" vertical="center"/>
    </xf>
    <xf numFmtId="49" fontId="5" fillId="0" borderId="107" xfId="0" applyNumberFormat="1" applyFont="1" applyFill="1" applyBorder="1" applyAlignment="1">
      <alignment vertical="center" wrapText="1"/>
    </xf>
    <xf numFmtId="0" fontId="5" fillId="0" borderId="26" xfId="55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>
      <alignment horizontal="center" vertical="center"/>
    </xf>
    <xf numFmtId="49" fontId="5" fillId="0" borderId="94" xfId="0" applyNumberFormat="1" applyFont="1" applyFill="1" applyBorder="1" applyAlignment="1">
      <alignment horizontal="center" vertical="center" wrapText="1"/>
    </xf>
    <xf numFmtId="49" fontId="5" fillId="0" borderId="92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 wrapText="1"/>
    </xf>
    <xf numFmtId="49" fontId="3" fillId="0" borderId="90" xfId="0" applyNumberFormat="1" applyFont="1" applyFill="1" applyBorder="1" applyAlignment="1">
      <alignment horizontal="left" vertical="center" wrapText="1"/>
    </xf>
    <xf numFmtId="0" fontId="5" fillId="0" borderId="42" xfId="0" applyNumberFormat="1" applyFont="1" applyFill="1" applyBorder="1" applyAlignment="1">
      <alignment horizontal="center" vertical="center"/>
    </xf>
    <xf numFmtId="49" fontId="5" fillId="0" borderId="90" xfId="0" applyNumberFormat="1" applyFont="1" applyFill="1" applyBorder="1" applyAlignment="1">
      <alignment vertical="center" wrapText="1"/>
    </xf>
    <xf numFmtId="0" fontId="5" fillId="0" borderId="90" xfId="0" applyFont="1" applyFill="1" applyBorder="1" applyAlignment="1">
      <alignment horizontal="left" vertical="center" wrapText="1"/>
    </xf>
    <xf numFmtId="196" fontId="5" fillId="0" borderId="42" xfId="0" applyNumberFormat="1" applyFont="1" applyFill="1" applyBorder="1" applyAlignment="1" applyProtection="1">
      <alignment horizontal="center" vertical="center" wrapText="1"/>
      <protection/>
    </xf>
    <xf numFmtId="49" fontId="5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90" xfId="0" applyFont="1" applyFill="1" applyBorder="1" applyAlignment="1">
      <alignment horizontal="left" vertical="center" wrapText="1"/>
    </xf>
    <xf numFmtId="49" fontId="3" fillId="0" borderId="90" xfId="0" applyNumberFormat="1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5" fillId="0" borderId="90" xfId="0" applyNumberFormat="1" applyFont="1" applyFill="1" applyBorder="1" applyAlignment="1">
      <alignment horizontal="left" vertical="justify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5" fillId="0" borderId="67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5" fillId="33" borderId="48" xfId="0" applyNumberFormat="1" applyFont="1" applyFill="1" applyBorder="1" applyAlignment="1">
      <alignment horizontal="center" vertical="center" wrapText="1"/>
    </xf>
    <xf numFmtId="49" fontId="5" fillId="33" borderId="90" xfId="0" applyNumberFormat="1" applyFont="1" applyFill="1" applyBorder="1" applyAlignment="1">
      <alignment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97" fontId="5" fillId="33" borderId="35" xfId="0" applyNumberFormat="1" applyFont="1" applyFill="1" applyBorder="1" applyAlignment="1" applyProtection="1">
      <alignment horizontal="center" vertical="center"/>
      <protection/>
    </xf>
    <xf numFmtId="198" fontId="5" fillId="33" borderId="90" xfId="0" applyNumberFormat="1" applyFont="1" applyFill="1" applyBorder="1" applyAlignment="1" applyProtection="1">
      <alignment horizontal="center" vertical="center"/>
      <protection/>
    </xf>
    <xf numFmtId="202" fontId="5" fillId="33" borderId="49" xfId="0" applyNumberFormat="1" applyFont="1" applyFill="1" applyBorder="1" applyAlignment="1" applyProtection="1">
      <alignment horizontal="center" vertical="center"/>
      <protection/>
    </xf>
    <xf numFmtId="49" fontId="5" fillId="33" borderId="42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42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55" fillId="33" borderId="0" xfId="0" applyFont="1" applyFill="1" applyAlignment="1">
      <alignment/>
    </xf>
    <xf numFmtId="197" fontId="5" fillId="31" borderId="2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/>
    </xf>
    <xf numFmtId="0" fontId="26" fillId="3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201" fontId="0" fillId="0" borderId="10" xfId="0" applyNumberFormat="1" applyFill="1" applyBorder="1" applyAlignment="1">
      <alignment/>
    </xf>
    <xf numFmtId="0" fontId="22" fillId="30" borderId="10" xfId="0" applyFont="1" applyFill="1" applyBorder="1" applyAlignment="1">
      <alignment/>
    </xf>
    <xf numFmtId="201" fontId="22" fillId="30" borderId="10" xfId="0" applyNumberFormat="1" applyFont="1" applyFill="1" applyBorder="1" applyAlignment="1">
      <alignment/>
    </xf>
    <xf numFmtId="200" fontId="26" fillId="30" borderId="10" xfId="0" applyNumberFormat="1" applyFont="1" applyFill="1" applyBorder="1" applyAlignment="1">
      <alignment/>
    </xf>
    <xf numFmtId="200" fontId="0" fillId="30" borderId="10" xfId="0" applyNumberFormat="1" applyFill="1" applyBorder="1" applyAlignment="1">
      <alignment/>
    </xf>
    <xf numFmtId="0" fontId="57" fillId="30" borderId="0" xfId="0" applyFont="1" applyFill="1" applyAlignment="1">
      <alignment/>
    </xf>
    <xf numFmtId="0" fontId="5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42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6" fillId="0" borderId="42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91" xfId="0" applyFont="1" applyFill="1" applyBorder="1" applyAlignment="1">
      <alignment/>
    </xf>
    <xf numFmtId="49" fontId="5" fillId="0" borderId="42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83" fillId="0" borderId="10" xfId="0" applyFont="1" applyBorder="1" applyAlignment="1">
      <alignment/>
    </xf>
    <xf numFmtId="0" fontId="0" fillId="34" borderId="0" xfId="0" applyFill="1" applyAlignment="1">
      <alignment/>
    </xf>
    <xf numFmtId="49" fontId="3" fillId="31" borderId="10" xfId="0" applyNumberFormat="1" applyFont="1" applyFill="1" applyBorder="1" applyAlignment="1">
      <alignment horizontal="left" vertical="center" wrapText="1"/>
    </xf>
    <xf numFmtId="0" fontId="0" fillId="31" borderId="10" xfId="0" applyFill="1" applyBorder="1" applyAlignment="1">
      <alignment/>
    </xf>
    <xf numFmtId="49" fontId="5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3" fillId="0" borderId="10" xfId="55" applyNumberFormat="1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49" fontId="5" fillId="0" borderId="31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97" fontId="5" fillId="0" borderId="35" xfId="0" applyNumberFormat="1" applyFont="1" applyFill="1" applyBorder="1" applyAlignment="1" applyProtection="1">
      <alignment horizontal="center" vertical="center"/>
      <protection/>
    </xf>
    <xf numFmtId="202" fontId="5" fillId="0" borderId="4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 wrapText="1"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96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78" xfId="0" applyNumberFormat="1" applyFont="1" applyFill="1" applyBorder="1" applyAlignment="1">
      <alignment horizontal="center"/>
    </xf>
    <xf numFmtId="200" fontId="5" fillId="0" borderId="26" xfId="0" applyNumberFormat="1" applyFont="1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96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>
      <alignment horizontal="center"/>
    </xf>
    <xf numFmtId="0" fontId="5" fillId="0" borderId="96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196" fontId="5" fillId="0" borderId="20" xfId="0" applyNumberFormat="1" applyFont="1" applyFill="1" applyBorder="1" applyAlignment="1" applyProtection="1">
      <alignment horizontal="center" vertical="center"/>
      <protection/>
    </xf>
    <xf numFmtId="196" fontId="5" fillId="0" borderId="49" xfId="0" applyNumberFormat="1" applyFont="1" applyFill="1" applyBorder="1" applyAlignment="1" applyProtection="1">
      <alignment horizontal="center" vertical="center"/>
      <protection/>
    </xf>
    <xf numFmtId="196" fontId="5" fillId="0" borderId="21" xfId="0" applyNumberFormat="1" applyFont="1" applyFill="1" applyBorder="1" applyAlignment="1" applyProtection="1">
      <alignment horizontal="center" vertical="center"/>
      <protection/>
    </xf>
    <xf numFmtId="196" fontId="5" fillId="0" borderId="96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96" fontId="5" fillId="0" borderId="24" xfId="0" applyNumberFormat="1" applyFont="1" applyFill="1" applyBorder="1" applyAlignment="1" applyProtection="1">
      <alignment horizontal="center" vertical="center"/>
      <protection/>
    </xf>
    <xf numFmtId="196" fontId="5" fillId="0" borderId="78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96" xfId="0" applyNumberFormat="1" applyFont="1" applyFill="1" applyBorder="1" applyAlignment="1" applyProtection="1">
      <alignment horizontal="center" vertical="center"/>
      <protection/>
    </xf>
    <xf numFmtId="196" fontId="3" fillId="0" borderId="24" xfId="0" applyNumberFormat="1" applyFont="1" applyFill="1" applyBorder="1" applyAlignment="1" applyProtection="1">
      <alignment horizontal="center" vertical="center"/>
      <protection/>
    </xf>
    <xf numFmtId="196" fontId="3" fillId="0" borderId="78" xfId="0" applyNumberFormat="1" applyFont="1" applyFill="1" applyBorder="1" applyAlignment="1" applyProtection="1">
      <alignment horizontal="center" vertical="center"/>
      <protection/>
    </xf>
    <xf numFmtId="196" fontId="3" fillId="0" borderId="21" xfId="0" applyNumberFormat="1" applyFont="1" applyFill="1" applyBorder="1" applyAlignment="1" applyProtection="1">
      <alignment horizontal="center" vertical="center"/>
      <protection/>
    </xf>
    <xf numFmtId="196" fontId="3" fillId="0" borderId="96" xfId="0" applyNumberFormat="1" applyFont="1" applyFill="1" applyBorder="1" applyAlignment="1" applyProtection="1">
      <alignment horizontal="center" vertical="center"/>
      <protection/>
    </xf>
    <xf numFmtId="49" fontId="5" fillId="0" borderId="108" xfId="0" applyNumberFormat="1" applyFont="1" applyFill="1" applyBorder="1" applyAlignment="1">
      <alignment horizontal="center" vertical="center" wrapText="1"/>
    </xf>
    <xf numFmtId="49" fontId="5" fillId="0" borderId="109" xfId="0" applyNumberFormat="1" applyFont="1" applyFill="1" applyBorder="1" applyAlignment="1">
      <alignment horizontal="center" vertical="center" wrapText="1"/>
    </xf>
    <xf numFmtId="49" fontId="5" fillId="0" borderId="8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6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78" xfId="0" applyNumberFormat="1" applyFont="1" applyFill="1" applyBorder="1" applyAlignment="1" applyProtection="1">
      <alignment horizontal="center" vertical="center"/>
      <protection/>
    </xf>
    <xf numFmtId="196" fontId="5" fillId="0" borderId="38" xfId="0" applyNumberFormat="1" applyFont="1" applyFill="1" applyBorder="1" applyAlignment="1" applyProtection="1">
      <alignment horizontal="center" vertical="center"/>
      <protection/>
    </xf>
    <xf numFmtId="196" fontId="5" fillId="0" borderId="27" xfId="0" applyNumberFormat="1" applyFont="1" applyFill="1" applyBorder="1" applyAlignment="1" applyProtection="1">
      <alignment horizontal="center"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196" fontId="3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8" xfId="0" applyNumberFormat="1" applyFont="1" applyFill="1" applyBorder="1" applyAlignment="1" applyProtection="1">
      <alignment horizontal="center" vertical="center"/>
      <protection/>
    </xf>
    <xf numFmtId="196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wrapText="1"/>
    </xf>
    <xf numFmtId="0" fontId="0" fillId="0" borderId="27" xfId="0" applyFill="1" applyBorder="1" applyAlignment="1">
      <alignment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5" fillId="0" borderId="104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74" xfId="0" applyNumberFormat="1" applyFont="1" applyFill="1" applyBorder="1" applyAlignment="1" applyProtection="1">
      <alignment horizontal="center" vertical="center"/>
      <protection/>
    </xf>
    <xf numFmtId="0" fontId="5" fillId="0" borderId="109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96" xfId="0" applyNumberFormat="1" applyFont="1" applyFill="1" applyBorder="1" applyAlignment="1" applyProtection="1">
      <alignment horizontal="center" vertical="center"/>
      <protection/>
    </xf>
    <xf numFmtId="0" fontId="43" fillId="0" borderId="20" xfId="0" applyNumberFormat="1" applyFont="1" applyFill="1" applyBorder="1" applyAlignment="1">
      <alignment horizontal="center" vertical="center" wrapText="1"/>
    </xf>
    <xf numFmtId="49" fontId="43" fillId="0" borderId="49" xfId="0" applyNumberFormat="1" applyFont="1" applyFill="1" applyBorder="1" applyAlignment="1">
      <alignment horizontal="center" vertical="center" wrapText="1"/>
    </xf>
    <xf numFmtId="1" fontId="44" fillId="0" borderId="20" xfId="0" applyNumberFormat="1" applyFont="1" applyFill="1" applyBorder="1" applyAlignment="1">
      <alignment horizontal="center" vertical="center" wrapText="1"/>
    </xf>
    <xf numFmtId="1" fontId="44" fillId="0" borderId="49" xfId="0" applyNumberFormat="1" applyFont="1" applyFill="1" applyBorder="1" applyAlignment="1">
      <alignment horizontal="center" vertical="center" wrapText="1"/>
    </xf>
    <xf numFmtId="1" fontId="44" fillId="0" borderId="21" xfId="0" applyNumberFormat="1" applyFont="1" applyFill="1" applyBorder="1" applyAlignment="1">
      <alignment horizontal="center" vertical="center" wrapText="1"/>
    </xf>
    <xf numFmtId="1" fontId="44" fillId="0" borderId="96" xfId="0" applyNumberFormat="1" applyFont="1" applyFill="1" applyBorder="1" applyAlignment="1">
      <alignment horizontal="center" vertical="center" wrapText="1"/>
    </xf>
    <xf numFmtId="196" fontId="44" fillId="0" borderId="38" xfId="0" applyNumberFormat="1" applyFont="1" applyFill="1" applyBorder="1" applyAlignment="1" applyProtection="1">
      <alignment horizontal="center" vertical="center"/>
      <protection/>
    </xf>
    <xf numFmtId="196" fontId="44" fillId="0" borderId="27" xfId="0" applyNumberFormat="1" applyFont="1" applyFill="1" applyBorder="1" applyAlignment="1" applyProtection="1">
      <alignment horizontal="center" vertical="center"/>
      <protection/>
    </xf>
    <xf numFmtId="196" fontId="44" fillId="0" borderId="22" xfId="0" applyNumberFormat="1" applyFont="1" applyFill="1" applyBorder="1" applyAlignment="1" applyProtection="1">
      <alignment horizontal="center" vertical="center"/>
      <protection/>
    </xf>
    <xf numFmtId="196" fontId="44" fillId="0" borderId="82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49" fontId="5" fillId="0" borderId="36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46" xfId="0" applyNumberFormat="1" applyFont="1" applyFill="1" applyBorder="1" applyAlignment="1" applyProtection="1">
      <alignment horizontal="right" vertical="center"/>
      <protection/>
    </xf>
    <xf numFmtId="197" fontId="7" fillId="0" borderId="26" xfId="0" applyNumberFormat="1" applyFont="1" applyFill="1" applyBorder="1" applyAlignment="1" applyProtection="1">
      <alignment horizontal="center" vertical="center"/>
      <protection/>
    </xf>
    <xf numFmtId="197" fontId="7" fillId="0" borderId="74" xfId="0" applyNumberFormat="1" applyFont="1" applyFill="1" applyBorder="1" applyAlignment="1" applyProtection="1">
      <alignment horizontal="center" vertical="center"/>
      <protection/>
    </xf>
    <xf numFmtId="197" fontId="7" fillId="0" borderId="109" xfId="0" applyNumberFormat="1" applyFont="1" applyFill="1" applyBorder="1" applyAlignment="1" applyProtection="1">
      <alignment horizontal="center" vertical="center"/>
      <protection/>
    </xf>
    <xf numFmtId="197" fontId="7" fillId="0" borderId="82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74" xfId="0" applyNumberFormat="1" applyFont="1" applyFill="1" applyBorder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49" fontId="5" fillId="0" borderId="26" xfId="0" applyNumberFormat="1" applyFont="1" applyFill="1" applyBorder="1" applyAlignment="1">
      <alignment horizontal="right" vertical="center" wrapText="1"/>
    </xf>
    <xf numFmtId="49" fontId="5" fillId="0" borderId="74" xfId="0" applyNumberFormat="1" applyFont="1" applyFill="1" applyBorder="1" applyAlignment="1">
      <alignment horizontal="right" vertical="center" wrapText="1"/>
    </xf>
    <xf numFmtId="49" fontId="5" fillId="0" borderId="27" xfId="0" applyNumberFormat="1" applyFont="1" applyFill="1" applyBorder="1" applyAlignment="1">
      <alignment horizontal="right" vertical="center" wrapText="1"/>
    </xf>
    <xf numFmtId="0" fontId="5" fillId="0" borderId="94" xfId="0" applyNumberFormat="1" applyFont="1" applyFill="1" applyBorder="1" applyAlignment="1" applyProtection="1">
      <alignment horizontal="right" vertical="center"/>
      <protection/>
    </xf>
    <xf numFmtId="0" fontId="5" fillId="0" borderId="105" xfId="0" applyNumberFormat="1" applyFont="1" applyFill="1" applyBorder="1" applyAlignment="1" applyProtection="1">
      <alignment horizontal="right" vertical="center"/>
      <protection/>
    </xf>
    <xf numFmtId="0" fontId="5" fillId="0" borderId="88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/>
      <protection/>
    </xf>
    <xf numFmtId="49" fontId="5" fillId="0" borderId="52" xfId="0" applyNumberFormat="1" applyFont="1" applyFill="1" applyBorder="1" applyAlignment="1">
      <alignment horizontal="right" vertical="center" wrapText="1"/>
    </xf>
    <xf numFmtId="49" fontId="5" fillId="0" borderId="88" xfId="0" applyNumberFormat="1" applyFont="1" applyFill="1" applyBorder="1" applyAlignment="1">
      <alignment horizontal="right" vertical="center" wrapText="1"/>
    </xf>
    <xf numFmtId="49" fontId="5" fillId="0" borderId="76" xfId="0" applyNumberFormat="1" applyFont="1" applyFill="1" applyBorder="1" applyAlignment="1">
      <alignment horizontal="right" vertical="center" wrapText="1"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49" fontId="43" fillId="0" borderId="21" xfId="0" applyNumberFormat="1" applyFont="1" applyFill="1" applyBorder="1" applyAlignment="1">
      <alignment horizontal="center" vertical="center" wrapText="1"/>
    </xf>
    <xf numFmtId="49" fontId="43" fillId="0" borderId="43" xfId="0" applyNumberFormat="1" applyFont="1" applyFill="1" applyBorder="1" applyAlignment="1">
      <alignment horizontal="center" vertical="center" wrapText="1"/>
    </xf>
    <xf numFmtId="198" fontId="5" fillId="0" borderId="108" xfId="0" applyNumberFormat="1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200" fontId="5" fillId="0" borderId="52" xfId="0" applyNumberFormat="1" applyFont="1" applyFill="1" applyBorder="1" applyAlignment="1">
      <alignment horizontal="center"/>
    </xf>
    <xf numFmtId="0" fontId="5" fillId="0" borderId="88" xfId="0" applyNumberFormat="1" applyFont="1" applyFill="1" applyBorder="1" applyAlignment="1">
      <alignment horizontal="center"/>
    </xf>
    <xf numFmtId="0" fontId="5" fillId="0" borderId="76" xfId="0" applyNumberFormat="1" applyFont="1" applyFill="1" applyBorder="1" applyAlignment="1">
      <alignment horizontal="center"/>
    </xf>
    <xf numFmtId="198" fontId="5" fillId="0" borderId="52" xfId="0" applyNumberFormat="1" applyFont="1" applyFill="1" applyBorder="1" applyAlignment="1">
      <alignment horizontal="center"/>
    </xf>
    <xf numFmtId="198" fontId="5" fillId="0" borderId="88" xfId="0" applyNumberFormat="1" applyFont="1" applyFill="1" applyBorder="1" applyAlignment="1">
      <alignment horizontal="center"/>
    </xf>
    <xf numFmtId="198" fontId="5" fillId="0" borderId="76" xfId="0" applyNumberFormat="1" applyFont="1" applyFill="1" applyBorder="1" applyAlignment="1">
      <alignment horizontal="center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8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 applyProtection="1">
      <alignment horizontal="right" vertical="center"/>
      <protection/>
    </xf>
    <xf numFmtId="0" fontId="5" fillId="0" borderId="91" xfId="0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51" xfId="0" applyNumberFormat="1" applyFont="1" applyFill="1" applyBorder="1" applyAlignment="1">
      <alignment horizontal="right" vertical="center" wrapText="1"/>
    </xf>
    <xf numFmtId="0" fontId="5" fillId="0" borderId="75" xfId="0" applyFont="1" applyFill="1" applyBorder="1" applyAlignment="1" applyProtection="1">
      <alignment horizontal="right" vertical="center"/>
      <protection/>
    </xf>
    <xf numFmtId="0" fontId="0" fillId="0" borderId="75" xfId="0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75" xfId="0" applyFill="1" applyBorder="1" applyAlignment="1">
      <alignment/>
    </xf>
    <xf numFmtId="0" fontId="5" fillId="0" borderId="0" xfId="0" applyFont="1" applyFill="1" applyAlignment="1">
      <alignment horizontal="right"/>
    </xf>
    <xf numFmtId="49" fontId="5" fillId="0" borderId="67" xfId="0" applyNumberFormat="1" applyFont="1" applyFill="1" applyBorder="1" applyAlignment="1">
      <alignment horizontal="right" vertical="center" wrapText="1"/>
    </xf>
    <xf numFmtId="49" fontId="5" fillId="0" borderId="104" xfId="0" applyNumberFormat="1" applyFont="1" applyFill="1" applyBorder="1" applyAlignment="1">
      <alignment horizontal="right" vertical="center" wrapText="1"/>
    </xf>
    <xf numFmtId="0" fontId="5" fillId="0" borderId="48" xfId="0" applyFont="1" applyFill="1" applyBorder="1" applyAlignment="1">
      <alignment horizontal="right" vertical="center" wrapText="1"/>
    </xf>
    <xf numFmtId="0" fontId="5" fillId="0" borderId="91" xfId="0" applyFont="1" applyFill="1" applyBorder="1" applyAlignment="1">
      <alignment horizontal="right" vertical="center" wrapText="1"/>
    </xf>
    <xf numFmtId="0" fontId="5" fillId="0" borderId="94" xfId="0" applyFont="1" applyFill="1" applyBorder="1" applyAlignment="1">
      <alignment horizontal="right" vertical="center"/>
    </xf>
    <xf numFmtId="0" fontId="5" fillId="0" borderId="105" xfId="0" applyFont="1" applyFill="1" applyBorder="1" applyAlignment="1">
      <alignment horizontal="right" vertical="center"/>
    </xf>
    <xf numFmtId="198" fontId="5" fillId="0" borderId="26" xfId="0" applyNumberFormat="1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108" xfId="0" applyNumberFormat="1" applyFont="1" applyFill="1" applyBorder="1" applyAlignment="1" applyProtection="1">
      <alignment horizontal="center" vertical="center"/>
      <protection/>
    </xf>
    <xf numFmtId="0" fontId="5" fillId="0" borderId="82" xfId="0" applyNumberFormat="1" applyFont="1" applyFill="1" applyBorder="1" applyAlignment="1" applyProtection="1">
      <alignment horizontal="center" vertical="center"/>
      <protection/>
    </xf>
    <xf numFmtId="49" fontId="5" fillId="12" borderId="26" xfId="0" applyNumberFormat="1" applyFont="1" applyFill="1" applyBorder="1" applyAlignment="1">
      <alignment horizontal="center" vertical="center" wrapText="1"/>
    </xf>
    <xf numFmtId="49" fontId="5" fillId="12" borderId="74" xfId="0" applyNumberFormat="1" applyFont="1" applyFill="1" applyBorder="1" applyAlignment="1">
      <alignment horizontal="center" vertical="center" wrapText="1"/>
    </xf>
    <xf numFmtId="49" fontId="5" fillId="12" borderId="27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right" vertical="center" wrapText="1"/>
    </xf>
    <xf numFmtId="49" fontId="5" fillId="0" borderId="46" xfId="0" applyNumberFormat="1" applyFont="1" applyFill="1" applyBorder="1" applyAlignment="1">
      <alignment horizontal="righ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0" fillId="0" borderId="74" xfId="0" applyFill="1" applyBorder="1" applyAlignment="1">
      <alignment horizontal="center" vertical="center" wrapText="1"/>
    </xf>
    <xf numFmtId="196" fontId="6" fillId="0" borderId="75" xfId="0" applyNumberFormat="1" applyFont="1" applyFill="1" applyBorder="1" applyAlignment="1" applyProtection="1">
      <alignment horizontal="center" vertical="center" wrapText="1"/>
      <protection/>
    </xf>
    <xf numFmtId="196" fontId="5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>
      <alignment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109" xfId="0" applyNumberFormat="1" applyFont="1" applyFill="1" applyBorder="1" applyAlignment="1" applyProtection="1">
      <alignment horizontal="center" vertical="center" wrapText="1"/>
      <protection/>
    </xf>
    <xf numFmtId="196" fontId="3" fillId="0" borderId="40" xfId="0" applyNumberFormat="1" applyFont="1" applyFill="1" applyBorder="1" applyAlignment="1" applyProtection="1">
      <alignment horizontal="center" vertical="center" wrapText="1"/>
      <protection/>
    </xf>
    <xf numFmtId="196" fontId="3" fillId="0" borderId="35" xfId="0" applyNumberFormat="1" applyFont="1" applyFill="1" applyBorder="1" applyAlignment="1" applyProtection="1">
      <alignment horizontal="center" vertical="center" wrapText="1"/>
      <protection/>
    </xf>
    <xf numFmtId="196" fontId="3" fillId="0" borderId="75" xfId="0" applyNumberFormat="1" applyFont="1" applyFill="1" applyBorder="1" applyAlignment="1" applyProtection="1">
      <alignment horizontal="center" vertical="center" wrapText="1"/>
      <protection/>
    </xf>
    <xf numFmtId="196" fontId="3" fillId="0" borderId="44" xfId="0" applyNumberFormat="1" applyFont="1" applyFill="1" applyBorder="1" applyAlignment="1" applyProtection="1">
      <alignment horizontal="center" vertical="center" wrapText="1"/>
      <protection/>
    </xf>
    <xf numFmtId="196" fontId="3" fillId="0" borderId="41" xfId="0" applyNumberFormat="1" applyFont="1" applyFill="1" applyBorder="1" applyAlignment="1" applyProtection="1">
      <alignment horizontal="center" vertical="center" wrapText="1"/>
      <protection/>
    </xf>
    <xf numFmtId="196" fontId="3" fillId="0" borderId="31" xfId="0" applyNumberFormat="1" applyFont="1" applyFill="1" applyBorder="1" applyAlignment="1" applyProtection="1">
      <alignment horizontal="center" vertical="center" wrapText="1"/>
      <protection/>
    </xf>
    <xf numFmtId="196" fontId="3" fillId="0" borderId="32" xfId="0" applyNumberFormat="1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197" fontId="3" fillId="0" borderId="21" xfId="0" applyNumberFormat="1" applyFont="1" applyFill="1" applyBorder="1" applyAlignment="1" applyProtection="1">
      <alignment horizontal="center" vertical="center"/>
      <protection/>
    </xf>
    <xf numFmtId="197" fontId="3" fillId="0" borderId="43" xfId="0" applyNumberFormat="1" applyFont="1" applyFill="1" applyBorder="1" applyAlignment="1" applyProtection="1">
      <alignment horizontal="center" vertical="center"/>
      <protection/>
    </xf>
    <xf numFmtId="196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76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196" fontId="2" fillId="0" borderId="91" xfId="0" applyNumberFormat="1" applyFont="1" applyFill="1" applyBorder="1" applyAlignment="1" applyProtection="1">
      <alignment horizontal="center" vertical="center"/>
      <protection/>
    </xf>
    <xf numFmtId="196" fontId="27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31" xfId="0" applyFont="1" applyFill="1" applyBorder="1" applyAlignment="1">
      <alignment horizontal="center" vertical="center" textRotation="90" wrapText="1"/>
    </xf>
    <xf numFmtId="0" fontId="28" fillId="0" borderId="32" xfId="0" applyFont="1" applyFill="1" applyBorder="1" applyAlignment="1">
      <alignment horizontal="center" vertical="center" textRotation="90" wrapText="1"/>
    </xf>
    <xf numFmtId="200" fontId="3" fillId="0" borderId="41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0" xfId="0" applyNumberFormat="1" applyFont="1" applyFill="1" applyBorder="1" applyAlignment="1" applyProtection="1">
      <alignment horizontal="center" vertical="center" textRotation="90"/>
      <protection/>
    </xf>
    <xf numFmtId="0" fontId="3" fillId="0" borderId="83" xfId="0" applyNumberFormat="1" applyFont="1" applyFill="1" applyBorder="1" applyAlignment="1" applyProtection="1">
      <alignment horizontal="center" vertical="center" textRotation="90"/>
      <protection/>
    </xf>
    <xf numFmtId="0" fontId="3" fillId="0" borderId="33" xfId="0" applyNumberFormat="1" applyFont="1" applyFill="1" applyBorder="1" applyAlignment="1" applyProtection="1">
      <alignment horizontal="center" vertical="center" textRotation="90"/>
      <protection/>
    </xf>
    <xf numFmtId="196" fontId="3" fillId="0" borderId="103" xfId="0" applyNumberFormat="1" applyFont="1" applyFill="1" applyBorder="1" applyAlignment="1" applyProtection="1">
      <alignment horizontal="center" vertical="center" wrapText="1"/>
      <protection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196" fontId="3" fillId="0" borderId="61" xfId="0" applyNumberFormat="1" applyFont="1" applyFill="1" applyBorder="1" applyAlignment="1" applyProtection="1">
      <alignment horizontal="center" vertical="center" wrapText="1"/>
      <protection/>
    </xf>
    <xf numFmtId="196" fontId="3" fillId="0" borderId="24" xfId="0" applyNumberFormat="1" applyFont="1" applyFill="1" applyBorder="1" applyAlignment="1" applyProtection="1">
      <alignment horizontal="center" vertical="center" wrapText="1"/>
      <protection/>
    </xf>
    <xf numFmtId="196" fontId="3" fillId="0" borderId="105" xfId="0" applyNumberFormat="1" applyFont="1" applyFill="1" applyBorder="1" applyAlignment="1" applyProtection="1">
      <alignment horizontal="center" vertical="center" wrapText="1"/>
      <protection/>
    </xf>
    <xf numFmtId="196" fontId="3" fillId="0" borderId="47" xfId="0" applyNumberFormat="1" applyFont="1" applyFill="1" applyBorder="1" applyAlignment="1" applyProtection="1">
      <alignment horizontal="center" vertical="center" wrapText="1"/>
      <protection/>
    </xf>
    <xf numFmtId="196" fontId="3" fillId="0" borderId="91" xfId="0" applyNumberFormat="1" applyFont="1" applyFill="1" applyBorder="1" applyAlignment="1" applyProtection="1">
      <alignment horizontal="center" vertical="center"/>
      <protection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2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5" xfId="0" applyNumberFormat="1" applyFont="1" applyFill="1" applyBorder="1" applyAlignment="1" applyProtection="1">
      <alignment horizontal="center" vertical="center"/>
      <protection/>
    </xf>
    <xf numFmtId="196" fontId="3" fillId="0" borderId="99" xfId="0" applyNumberFormat="1" applyFont="1" applyFill="1" applyBorder="1" applyAlignment="1" applyProtection="1">
      <alignment horizontal="center" vertical="center"/>
      <protection/>
    </xf>
    <xf numFmtId="196" fontId="3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108" xfId="0" applyFont="1" applyFill="1" applyBorder="1" applyAlignment="1">
      <alignment horizontal="right" vertical="center" wrapText="1"/>
    </xf>
    <xf numFmtId="0" fontId="5" fillId="0" borderId="109" xfId="0" applyFont="1" applyFill="1" applyBorder="1" applyAlignment="1">
      <alignment horizontal="right" vertical="center" wrapText="1"/>
    </xf>
    <xf numFmtId="49" fontId="5" fillId="0" borderId="80" xfId="0" applyNumberFormat="1" applyFont="1" applyFill="1" applyBorder="1" applyAlignment="1">
      <alignment horizontal="right" vertical="center" wrapText="1"/>
    </xf>
    <xf numFmtId="49" fontId="5" fillId="0" borderId="41" xfId="0" applyNumberFormat="1" applyFont="1" applyFill="1" applyBorder="1" applyAlignment="1">
      <alignment horizontal="right" vertical="center" wrapText="1"/>
    </xf>
    <xf numFmtId="49" fontId="5" fillId="0" borderId="81" xfId="0" applyNumberFormat="1" applyFont="1" applyFill="1" applyBorder="1" applyAlignment="1">
      <alignment horizontal="right" vertical="center" wrapText="1"/>
    </xf>
    <xf numFmtId="196" fontId="5" fillId="0" borderId="26" xfId="0" applyNumberFormat="1" applyFont="1" applyFill="1" applyBorder="1" applyAlignment="1" applyProtection="1">
      <alignment horizontal="center" vertical="center"/>
      <protection/>
    </xf>
    <xf numFmtId="196" fontId="5" fillId="0" borderId="74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105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84" xfId="0" applyNumberFormat="1" applyFont="1" applyFill="1" applyBorder="1" applyAlignment="1" applyProtection="1">
      <alignment horizontal="center"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35" fillId="0" borderId="10" xfId="53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0" fontId="40" fillId="0" borderId="0" xfId="53" applyFont="1" applyBorder="1" applyAlignment="1">
      <alignment horizontal="center"/>
      <protection/>
    </xf>
    <xf numFmtId="0" fontId="4" fillId="0" borderId="0" xfId="0" applyFont="1" applyBorder="1" applyAlignment="1">
      <alignment horizontal="left" vertical="top" wrapText="1" shrinkToFit="1" readingOrder="1"/>
    </xf>
    <xf numFmtId="0" fontId="14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41" fillId="0" borderId="0" xfId="53" applyFont="1" applyBorder="1" applyAlignment="1">
      <alignment horizontal="center"/>
      <protection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4" fillId="24" borderId="0" xfId="0" applyFont="1" applyFill="1" applyAlignment="1">
      <alignment horizontal="left" wrapText="1" readingOrder="1"/>
    </xf>
    <xf numFmtId="0" fontId="20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0" fillId="0" borderId="75" xfId="0" applyFont="1" applyBorder="1" applyAlignment="1">
      <alignment horizontal="center"/>
    </xf>
    <xf numFmtId="0" fontId="3" fillId="0" borderId="26" xfId="54" applyFont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74" xfId="54" applyFont="1" applyBorder="1" applyAlignment="1">
      <alignment horizontal="center" vertical="center" wrapText="1"/>
      <protection/>
    </xf>
    <xf numFmtId="0" fontId="3" fillId="0" borderId="94" xfId="54" applyFont="1" applyBorder="1" applyAlignment="1">
      <alignment horizontal="center" vertical="center" textRotation="90"/>
      <protection/>
    </xf>
    <xf numFmtId="0" fontId="3" fillId="0" borderId="67" xfId="54" applyFont="1" applyBorder="1" applyAlignment="1">
      <alignment horizontal="center" vertical="center" textRotation="90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46" xfId="54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6" fillId="0" borderId="42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5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99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10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21" fillId="0" borderId="10" xfId="54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99" xfId="0" applyFont="1" applyBorder="1" applyAlignment="1">
      <alignment horizontal="right" vertical="center" wrapText="1"/>
    </xf>
    <xf numFmtId="0" fontId="11" fillId="0" borderId="10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wrapText="1"/>
    </xf>
    <xf numFmtId="0" fontId="0" fillId="0" borderId="10" xfId="54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4" fillId="0" borderId="0" xfId="5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49" fontId="4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11" fillId="0" borderId="0" xfId="53" applyFont="1" applyAlignment="1">
      <alignment wrapText="1"/>
      <protection/>
    </xf>
    <xf numFmtId="0" fontId="10" fillId="0" borderId="25" xfId="53" applyFont="1" applyBorder="1" applyAlignment="1">
      <alignment horizontal="center" vertical="center" wrapText="1"/>
      <protection/>
    </xf>
    <xf numFmtId="0" fontId="10" fillId="0" borderId="99" xfId="53" applyFont="1" applyBorder="1" applyAlignment="1">
      <alignment horizontal="center" vertical="center" wrapText="1"/>
      <protection/>
    </xf>
    <xf numFmtId="0" fontId="21" fillId="0" borderId="50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75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vertical="center" wrapText="1"/>
    </xf>
    <xf numFmtId="49" fontId="5" fillId="30" borderId="10" xfId="0" applyNumberFormat="1" applyFont="1" applyFill="1" applyBorder="1" applyAlignment="1">
      <alignment vertical="center" wrapText="1"/>
    </xf>
    <xf numFmtId="49" fontId="5" fillId="30" borderId="20" xfId="0" applyNumberFormat="1" applyFont="1" applyFill="1" applyBorder="1" applyAlignment="1">
      <alignment vertical="center" wrapText="1"/>
    </xf>
    <xf numFmtId="0" fontId="22" fillId="30" borderId="0" xfId="0" applyFont="1" applyFill="1" applyAlignment="1">
      <alignment horizontal="center"/>
    </xf>
    <xf numFmtId="49" fontId="5" fillId="30" borderId="10" xfId="0" applyNumberFormat="1" applyFont="1" applyFill="1" applyBorder="1" applyAlignment="1">
      <alignment horizontal="center" vertical="center" wrapText="1"/>
    </xf>
    <xf numFmtId="49" fontId="5" fillId="30" borderId="2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49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49" fontId="5" fillId="33" borderId="28" xfId="0" applyNumberFormat="1" applyFont="1" applyFill="1" applyBorder="1" applyAlignment="1">
      <alignment vertical="center" wrapText="1"/>
    </xf>
    <xf numFmtId="49" fontId="5" fillId="33" borderId="20" xfId="0" applyNumberFormat="1" applyFont="1" applyFill="1" applyBorder="1" applyAlignment="1">
      <alignment vertical="center" wrapText="1"/>
    </xf>
    <xf numFmtId="49" fontId="5" fillId="30" borderId="15" xfId="0" applyNumberFormat="1" applyFont="1" applyFill="1" applyBorder="1" applyAlignment="1" applyProtection="1">
      <alignment horizontal="center" vertical="center"/>
      <protection/>
    </xf>
    <xf numFmtId="49" fontId="5" fillId="30" borderId="51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right" vertical="center" wrapText="1"/>
    </xf>
    <xf numFmtId="0" fontId="5" fillId="0" borderId="74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49" fontId="5" fillId="30" borderId="26" xfId="0" applyNumberFormat="1" applyFont="1" applyFill="1" applyBorder="1" applyAlignment="1">
      <alignment horizontal="center" vertical="center" wrapText="1"/>
    </xf>
    <xf numFmtId="49" fontId="5" fillId="30" borderId="74" xfId="0" applyNumberFormat="1" applyFont="1" applyFill="1" applyBorder="1" applyAlignment="1">
      <alignment horizontal="center" vertical="center" wrapText="1"/>
    </xf>
    <xf numFmtId="49" fontId="5" fillId="30" borderId="27" xfId="0" applyNumberFormat="1" applyFont="1" applyFill="1" applyBorder="1" applyAlignment="1">
      <alignment horizontal="center" vertical="center" wrapText="1"/>
    </xf>
    <xf numFmtId="49" fontId="5" fillId="30" borderId="108" xfId="0" applyNumberFormat="1" applyFont="1" applyFill="1" applyBorder="1" applyAlignment="1">
      <alignment horizontal="center" vertical="center" wrapText="1"/>
    </xf>
    <xf numFmtId="49" fontId="5" fillId="30" borderId="109" xfId="0" applyNumberFormat="1" applyFont="1" applyFill="1" applyBorder="1" applyAlignment="1">
      <alignment horizontal="center" vertical="center" wrapText="1"/>
    </xf>
    <xf numFmtId="49" fontId="5" fillId="30" borderId="14" xfId="0" applyNumberFormat="1" applyFont="1" applyFill="1" applyBorder="1" applyAlignment="1">
      <alignment vertical="center" wrapText="1"/>
    </xf>
    <xf numFmtId="49" fontId="5" fillId="30" borderId="2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36" xfId="0" applyNumberFormat="1" applyFont="1" applyFill="1" applyBorder="1" applyAlignment="1">
      <alignment vertical="center" wrapText="1"/>
    </xf>
    <xf numFmtId="49" fontId="5" fillId="30" borderId="10" xfId="0" applyNumberFormat="1" applyFont="1" applyFill="1" applyBorder="1" applyAlignment="1" applyProtection="1">
      <alignment horizontal="center" vertical="center"/>
      <protection/>
    </xf>
    <xf numFmtId="49" fontId="5" fillId="30" borderId="28" xfId="0" applyNumberFormat="1" applyFont="1" applyFill="1" applyBorder="1" applyAlignment="1" applyProtection="1">
      <alignment horizontal="center" vertical="center"/>
      <protection/>
    </xf>
    <xf numFmtId="1" fontId="3" fillId="30" borderId="52" xfId="0" applyNumberFormat="1" applyFont="1" applyFill="1" applyBorder="1" applyAlignment="1">
      <alignment vertical="center" wrapText="1"/>
    </xf>
    <xf numFmtId="1" fontId="3" fillId="30" borderId="76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right" vertical="center" wrapText="1"/>
    </xf>
    <xf numFmtId="0" fontId="5" fillId="0" borderId="88" xfId="0" applyFont="1" applyFill="1" applyBorder="1" applyAlignment="1">
      <alignment horizontal="right" vertical="center" wrapText="1"/>
    </xf>
    <xf numFmtId="0" fontId="5" fillId="0" borderId="76" xfId="0" applyFont="1" applyFill="1" applyBorder="1" applyAlignment="1">
      <alignment horizontal="right" vertical="center" wrapText="1"/>
    </xf>
    <xf numFmtId="0" fontId="5" fillId="0" borderId="7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0" fontId="5" fillId="0" borderId="26" xfId="55" applyFont="1" applyFill="1" applyBorder="1" applyAlignment="1">
      <alignment horizontal="right" vertical="center" wrapText="1"/>
      <protection/>
    </xf>
    <xf numFmtId="0" fontId="5" fillId="0" borderId="74" xfId="55" applyFont="1" applyFill="1" applyBorder="1" applyAlignment="1">
      <alignment horizontal="right" vertical="center" wrapText="1"/>
      <protection/>
    </xf>
    <xf numFmtId="0" fontId="5" fillId="0" borderId="27" xfId="55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/>
    </xf>
    <xf numFmtId="0" fontId="5" fillId="30" borderId="26" xfId="0" applyNumberFormat="1" applyFont="1" applyFill="1" applyBorder="1" applyAlignment="1" applyProtection="1">
      <alignment horizontal="center" vertical="center"/>
      <protection/>
    </xf>
    <xf numFmtId="0" fontId="5" fillId="30" borderId="74" xfId="0" applyNumberFormat="1" applyFont="1" applyFill="1" applyBorder="1" applyAlignment="1" applyProtection="1">
      <alignment horizontal="center" vertical="center"/>
      <protection/>
    </xf>
    <xf numFmtId="0" fontId="5" fillId="30" borderId="109" xfId="0" applyNumberFormat="1" applyFont="1" applyFill="1" applyBorder="1" applyAlignment="1" applyProtection="1">
      <alignment horizontal="center" vertical="center"/>
      <protection/>
    </xf>
    <xf numFmtId="0" fontId="5" fillId="30" borderId="27" xfId="0" applyNumberFormat="1" applyFont="1" applyFill="1" applyBorder="1" applyAlignment="1" applyProtection="1">
      <alignment horizontal="center" vertical="center"/>
      <protection/>
    </xf>
    <xf numFmtId="49" fontId="5" fillId="0" borderId="91" xfId="0" applyNumberFormat="1" applyFont="1" applyFill="1" applyBorder="1" applyAlignment="1" applyProtection="1">
      <alignment horizontal="center" vertical="center"/>
      <protection/>
    </xf>
    <xf numFmtId="196" fontId="3" fillId="24" borderId="25" xfId="0" applyNumberFormat="1" applyFont="1" applyFill="1" applyBorder="1" applyAlignment="1" applyProtection="1">
      <alignment horizontal="center" vertical="center"/>
      <protection/>
    </xf>
    <xf numFmtId="196" fontId="3" fillId="24" borderId="99" xfId="0" applyNumberFormat="1" applyFont="1" applyFill="1" applyBorder="1" applyAlignment="1" applyProtection="1">
      <alignment horizontal="center" vertical="center"/>
      <protection/>
    </xf>
    <xf numFmtId="196" fontId="3" fillId="24" borderId="77" xfId="0" applyNumberFormat="1" applyFont="1" applyFill="1" applyBorder="1" applyAlignment="1" applyProtection="1">
      <alignment horizontal="center" vertical="center"/>
      <protection/>
    </xf>
    <xf numFmtId="196" fontId="6" fillId="0" borderId="0" xfId="0" applyNumberFormat="1" applyFont="1" applyFill="1" applyBorder="1" applyAlignment="1" applyProtection="1">
      <alignment horizontal="center" vertical="center" wrapText="1"/>
      <protection/>
    </xf>
    <xf numFmtId="19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196" fontId="3" fillId="30" borderId="20" xfId="0" applyNumberFormat="1" applyFont="1" applyFill="1" applyBorder="1" applyAlignment="1" applyProtection="1">
      <alignment horizontal="center" vertical="center"/>
      <protection/>
    </xf>
    <xf numFmtId="196" fontId="3" fillId="24" borderId="91" xfId="0" applyNumberFormat="1" applyFont="1" applyFill="1" applyBorder="1" applyAlignment="1" applyProtection="1">
      <alignment horizontal="center" vertical="center"/>
      <protection/>
    </xf>
    <xf numFmtId="196" fontId="3" fillId="30" borderId="42" xfId="0" applyNumberFormat="1" applyFont="1" applyFill="1" applyBorder="1" applyAlignment="1" applyProtection="1">
      <alignment horizontal="center" vertical="center"/>
      <protection/>
    </xf>
    <xf numFmtId="196" fontId="3" fillId="24" borderId="21" xfId="0" applyNumberFormat="1" applyFont="1" applyFill="1" applyBorder="1" applyAlignment="1" applyProtection="1">
      <alignment horizontal="center" vertical="center"/>
      <protection/>
    </xf>
    <xf numFmtId="196" fontId="3" fillId="24" borderId="43" xfId="0" applyNumberFormat="1" applyFont="1" applyFill="1" applyBorder="1" applyAlignment="1" applyProtection="1">
      <alignment horizontal="center" vertical="center"/>
      <protection/>
    </xf>
    <xf numFmtId="196" fontId="3" fillId="24" borderId="22" xfId="0" applyNumberFormat="1" applyFont="1" applyFill="1" applyBorder="1" applyAlignment="1" applyProtection="1">
      <alignment horizontal="center" vertical="center" wrapText="1"/>
      <protection/>
    </xf>
    <xf numFmtId="196" fontId="3" fillId="24" borderId="109" xfId="0" applyNumberFormat="1" applyFont="1" applyFill="1" applyBorder="1" applyAlignment="1" applyProtection="1">
      <alignment horizontal="center" vertical="center" wrapText="1"/>
      <protection/>
    </xf>
    <xf numFmtId="196" fontId="3" fillId="24" borderId="82" xfId="0" applyNumberFormat="1" applyFont="1" applyFill="1" applyBorder="1" applyAlignment="1" applyProtection="1">
      <alignment horizontal="center" vertical="center" wrapText="1"/>
      <protection/>
    </xf>
    <xf numFmtId="196" fontId="3" fillId="24" borderId="103" xfId="0" applyNumberFormat="1" applyFont="1" applyFill="1" applyBorder="1" applyAlignment="1" applyProtection="1">
      <alignment horizontal="center" vertical="center" wrapText="1"/>
      <protection/>
    </xf>
    <xf numFmtId="196" fontId="3" fillId="24" borderId="0" xfId="0" applyNumberFormat="1" applyFont="1" applyFill="1" applyBorder="1" applyAlignment="1" applyProtection="1">
      <alignment horizontal="center" vertical="center" wrapText="1"/>
      <protection/>
    </xf>
    <xf numFmtId="196" fontId="3" fillId="24" borderId="79" xfId="0" applyNumberFormat="1" applyFont="1" applyFill="1" applyBorder="1" applyAlignment="1" applyProtection="1">
      <alignment horizontal="center" vertical="center" wrapText="1"/>
      <protection/>
    </xf>
    <xf numFmtId="196" fontId="3" fillId="30" borderId="49" xfId="0" applyNumberFormat="1" applyFont="1" applyFill="1" applyBorder="1" applyAlignment="1" applyProtection="1">
      <alignment horizontal="center" vertical="center"/>
      <protection/>
    </xf>
    <xf numFmtId="0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42" xfId="0" applyNumberFormat="1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>
      <alignment/>
    </xf>
    <xf numFmtId="196" fontId="3" fillId="24" borderId="26" xfId="0" applyNumberFormat="1" applyFont="1" applyFill="1" applyBorder="1" applyAlignment="1" applyProtection="1">
      <alignment horizontal="center" vertical="center"/>
      <protection/>
    </xf>
    <xf numFmtId="196" fontId="3" fillId="30" borderId="27" xfId="0" applyNumberFormat="1" applyFont="1" applyFill="1" applyBorder="1" applyAlignment="1" applyProtection="1">
      <alignment horizontal="center" vertical="center"/>
      <protection/>
    </xf>
    <xf numFmtId="197" fontId="5" fillId="24" borderId="108" xfId="0" applyNumberFormat="1" applyFont="1" applyFill="1" applyBorder="1" applyAlignment="1" applyProtection="1">
      <alignment horizontal="center" vertical="center"/>
      <protection/>
    </xf>
    <xf numFmtId="197" fontId="5" fillId="24" borderId="74" xfId="0" applyNumberFormat="1" applyFont="1" applyFill="1" applyBorder="1" applyAlignment="1" applyProtection="1">
      <alignment horizontal="center" vertical="center"/>
      <protection/>
    </xf>
    <xf numFmtId="197" fontId="5" fillId="24" borderId="109" xfId="0" applyNumberFormat="1" applyFont="1" applyFill="1" applyBorder="1" applyAlignment="1" applyProtection="1">
      <alignment horizontal="center" vertical="center"/>
      <protection/>
    </xf>
    <xf numFmtId="197" fontId="5" fillId="24" borderId="82" xfId="0" applyNumberFormat="1" applyFont="1" applyFill="1" applyBorder="1" applyAlignment="1" applyProtection="1">
      <alignment horizontal="center" vertical="center"/>
      <protection/>
    </xf>
    <xf numFmtId="196" fontId="5" fillId="24" borderId="26" xfId="0" applyNumberFormat="1" applyFont="1" applyFill="1" applyBorder="1" applyAlignment="1" applyProtection="1">
      <alignment horizontal="center" vertical="center"/>
      <protection/>
    </xf>
    <xf numFmtId="196" fontId="5" fillId="24" borderId="74" xfId="0" applyNumberFormat="1" applyFont="1" applyFill="1" applyBorder="1" applyAlignment="1" applyProtection="1">
      <alignment horizontal="center" vertical="center"/>
      <protection/>
    </xf>
    <xf numFmtId="196" fontId="5" fillId="24" borderId="27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30" borderId="14" xfId="0" applyNumberFormat="1" applyFont="1" applyFill="1" applyBorder="1" applyAlignment="1" applyProtection="1">
      <alignment horizontal="center" vertical="center"/>
      <protection/>
    </xf>
    <xf numFmtId="49" fontId="5" fillId="30" borderId="36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84" xfId="0" applyNumberFormat="1" applyFont="1" applyFill="1" applyBorder="1" applyAlignment="1" applyProtection="1">
      <alignment horizontal="center" vertical="center"/>
      <protection/>
    </xf>
    <xf numFmtId="49" fontId="5" fillId="30" borderId="19" xfId="0" applyNumberFormat="1" applyFont="1" applyFill="1" applyBorder="1" applyAlignment="1" applyProtection="1">
      <alignment horizontal="center" vertical="center"/>
      <protection/>
    </xf>
    <xf numFmtId="49" fontId="5" fillId="30" borderId="54" xfId="0" applyNumberFormat="1" applyFont="1" applyFill="1" applyBorder="1" applyAlignment="1" applyProtection="1">
      <alignment horizontal="center" vertical="center"/>
      <protection/>
    </xf>
    <xf numFmtId="49" fontId="5" fillId="0" borderId="108" xfId="0" applyNumberFormat="1" applyFont="1" applyFill="1" applyBorder="1" applyAlignment="1">
      <alignment horizontal="right" vertical="center" wrapText="1"/>
    </xf>
    <xf numFmtId="49" fontId="5" fillId="0" borderId="109" xfId="0" applyNumberFormat="1" applyFont="1" applyFill="1" applyBorder="1" applyAlignment="1">
      <alignment horizontal="right" vertical="center" wrapText="1"/>
    </xf>
    <xf numFmtId="49" fontId="5" fillId="0" borderId="82" xfId="0" applyNumberFormat="1" applyFont="1" applyFill="1" applyBorder="1" applyAlignment="1">
      <alignment horizontal="right" vertical="center" wrapText="1"/>
    </xf>
    <xf numFmtId="49" fontId="3" fillId="30" borderId="21" xfId="0" applyNumberFormat="1" applyFont="1" applyFill="1" applyBorder="1" applyAlignment="1" applyProtection="1">
      <alignment horizontal="center" vertical="center"/>
      <protection/>
    </xf>
    <xf numFmtId="49" fontId="3" fillId="30" borderId="96" xfId="0" applyNumberFormat="1" applyFont="1" applyFill="1" applyBorder="1" applyAlignment="1" applyProtection="1">
      <alignment horizontal="center" vertical="center"/>
      <protection/>
    </xf>
    <xf numFmtId="49" fontId="5" fillId="0" borderId="105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30" borderId="38" xfId="0" applyNumberFormat="1" applyFont="1" applyFill="1" applyBorder="1" applyAlignment="1" applyProtection="1">
      <alignment horizontal="center" vertical="center"/>
      <protection/>
    </xf>
    <xf numFmtId="49" fontId="5" fillId="30" borderId="27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88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49" fontId="5" fillId="0" borderId="91" xfId="0" applyNumberFormat="1" applyFont="1" applyFill="1" applyBorder="1" applyAlignment="1">
      <alignment horizontal="center" vertical="center" wrapText="1"/>
    </xf>
    <xf numFmtId="0" fontId="5" fillId="30" borderId="94" xfId="0" applyNumberFormat="1" applyFont="1" applyFill="1" applyBorder="1" applyAlignment="1" applyProtection="1">
      <alignment horizontal="center" vertical="center"/>
      <protection/>
    </xf>
    <xf numFmtId="0" fontId="5" fillId="30" borderId="105" xfId="0" applyNumberFormat="1" applyFont="1" applyFill="1" applyBorder="1" applyAlignment="1" applyProtection="1">
      <alignment horizontal="center" vertical="center"/>
      <protection/>
    </xf>
    <xf numFmtId="0" fontId="5" fillId="30" borderId="75" xfId="0" applyNumberFormat="1" applyFont="1" applyFill="1" applyBorder="1" applyAlignment="1" applyProtection="1">
      <alignment horizontal="center" vertical="center"/>
      <protection/>
    </xf>
    <xf numFmtId="0" fontId="5" fillId="30" borderId="84" xfId="0" applyNumberFormat="1" applyFont="1" applyFill="1" applyBorder="1" applyAlignment="1" applyProtection="1">
      <alignment horizontal="center" vertical="center"/>
      <protection/>
    </xf>
    <xf numFmtId="49" fontId="5" fillId="30" borderId="67" xfId="0" applyNumberFormat="1" applyFont="1" applyFill="1" applyBorder="1" applyAlignment="1">
      <alignment horizontal="center" vertical="center" wrapText="1"/>
    </xf>
    <xf numFmtId="49" fontId="5" fillId="30" borderId="104" xfId="0" applyNumberFormat="1" applyFont="1" applyFill="1" applyBorder="1" applyAlignment="1">
      <alignment horizontal="center" vertical="center" wrapText="1"/>
    </xf>
    <xf numFmtId="49" fontId="5" fillId="30" borderId="96" xfId="0" applyNumberFormat="1" applyFont="1" applyFill="1" applyBorder="1" applyAlignment="1">
      <alignment horizontal="center" vertical="center" wrapText="1"/>
    </xf>
    <xf numFmtId="1" fontId="3" fillId="30" borderId="20" xfId="0" applyNumberFormat="1" applyFont="1" applyFill="1" applyBorder="1" applyAlignment="1">
      <alignment horizontal="center" vertical="center" wrapText="1"/>
    </xf>
    <xf numFmtId="1" fontId="3" fillId="30" borderId="4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center" vertical="center" wrapText="1"/>
    </xf>
    <xf numFmtId="49" fontId="5" fillId="30" borderId="34" xfId="0" applyNumberFormat="1" applyFont="1" applyFill="1" applyBorder="1" applyAlignment="1" applyProtection="1">
      <alignment horizontal="center" vertical="center"/>
      <protection/>
    </xf>
    <xf numFmtId="49" fontId="5" fillId="30" borderId="76" xfId="0" applyNumberFormat="1" applyFont="1" applyFill="1" applyBorder="1" applyAlignment="1" applyProtection="1">
      <alignment horizontal="center" vertical="center"/>
      <protection/>
    </xf>
    <xf numFmtId="1" fontId="3" fillId="30" borderId="24" xfId="0" applyNumberFormat="1" applyFont="1" applyFill="1" applyBorder="1" applyAlignment="1">
      <alignment horizontal="center" vertical="center" wrapText="1"/>
    </xf>
    <xf numFmtId="1" fontId="3" fillId="30" borderId="78" xfId="0" applyNumberFormat="1" applyFont="1" applyFill="1" applyBorder="1" applyAlignment="1">
      <alignment horizontal="center" vertical="center" wrapText="1"/>
    </xf>
    <xf numFmtId="49" fontId="3" fillId="30" borderId="20" xfId="0" applyNumberFormat="1" applyFont="1" applyFill="1" applyBorder="1" applyAlignment="1" applyProtection="1">
      <alignment horizontal="center" vertical="center"/>
      <protection/>
    </xf>
    <xf numFmtId="49" fontId="3" fillId="30" borderId="49" xfId="0" applyNumberFormat="1" applyFont="1" applyFill="1" applyBorder="1" applyAlignment="1" applyProtection="1">
      <alignment horizontal="center" vertical="center"/>
      <protection/>
    </xf>
    <xf numFmtId="49" fontId="3" fillId="30" borderId="38" xfId="0" applyNumberFormat="1" applyFont="1" applyFill="1" applyBorder="1" applyAlignment="1" applyProtection="1">
      <alignment horizontal="center" vertical="center"/>
      <protection/>
    </xf>
    <xf numFmtId="49" fontId="3" fillId="30" borderId="27" xfId="0" applyNumberFormat="1" applyFont="1" applyFill="1" applyBorder="1" applyAlignment="1" applyProtection="1">
      <alignment horizontal="center" vertical="center"/>
      <protection/>
    </xf>
    <xf numFmtId="49" fontId="3" fillId="30" borderId="24" xfId="0" applyNumberFormat="1" applyFont="1" applyFill="1" applyBorder="1" applyAlignment="1" applyProtection="1">
      <alignment horizontal="center" vertical="center"/>
      <protection/>
    </xf>
    <xf numFmtId="49" fontId="3" fillId="30" borderId="78" xfId="0" applyNumberFormat="1" applyFont="1" applyFill="1" applyBorder="1" applyAlignment="1" applyProtection="1">
      <alignment horizontal="center" vertical="center"/>
      <protection/>
    </xf>
    <xf numFmtId="196" fontId="3" fillId="30" borderId="38" xfId="0" applyNumberFormat="1" applyFont="1" applyFill="1" applyBorder="1" applyAlignment="1" applyProtection="1">
      <alignment horizontal="center" vertical="center"/>
      <protection/>
    </xf>
    <xf numFmtId="49" fontId="5" fillId="30" borderId="38" xfId="0" applyNumberFormat="1" applyFont="1" applyFill="1" applyBorder="1" applyAlignment="1">
      <alignment horizontal="center" vertical="center" wrapText="1"/>
    </xf>
    <xf numFmtId="1" fontId="3" fillId="30" borderId="21" xfId="0" applyNumberFormat="1" applyFont="1" applyFill="1" applyBorder="1" applyAlignment="1">
      <alignment horizontal="center" vertical="center" wrapText="1"/>
    </xf>
    <xf numFmtId="1" fontId="3" fillId="30" borderId="96" xfId="0" applyNumberFormat="1" applyFont="1" applyFill="1" applyBorder="1" applyAlignment="1">
      <alignment horizontal="center" vertical="center" wrapText="1"/>
    </xf>
    <xf numFmtId="1" fontId="3" fillId="30" borderId="38" xfId="0" applyNumberFormat="1" applyFont="1" applyFill="1" applyBorder="1" applyAlignment="1">
      <alignment horizontal="center" vertical="center" wrapText="1"/>
    </xf>
    <xf numFmtId="1" fontId="3" fillId="30" borderId="27" xfId="0" applyNumberFormat="1" applyFont="1" applyFill="1" applyBorder="1" applyAlignment="1">
      <alignment horizontal="center" vertical="center" wrapText="1"/>
    </xf>
    <xf numFmtId="205" fontId="3" fillId="0" borderId="91" xfId="0" applyNumberFormat="1" applyFont="1" applyFill="1" applyBorder="1" applyAlignment="1" applyProtection="1">
      <alignment horizontal="center"/>
      <protection/>
    </xf>
    <xf numFmtId="205" fontId="5" fillId="0" borderId="0" xfId="0" applyNumberFormat="1" applyFont="1" applyFill="1" applyBorder="1" applyAlignment="1" applyProtection="1">
      <alignment/>
      <protection/>
    </xf>
    <xf numFmtId="198" fontId="5" fillId="30" borderId="0" xfId="0" applyNumberFormat="1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1" fontId="5" fillId="30" borderId="18" xfId="0" applyNumberFormat="1" applyFont="1" applyFill="1" applyBorder="1" applyAlignment="1">
      <alignment horizontal="center" vertical="center" wrapText="1"/>
    </xf>
    <xf numFmtId="1" fontId="5" fillId="30" borderId="46" xfId="0" applyNumberFormat="1" applyFont="1" applyFill="1" applyBorder="1" applyAlignment="1">
      <alignment horizontal="center" vertical="center" wrapText="1"/>
    </xf>
    <xf numFmtId="205" fontId="54" fillId="0" borderId="91" xfId="0" applyNumberFormat="1" applyFont="1" applyFill="1" applyBorder="1" applyAlignment="1" applyProtection="1">
      <alignment horizontal="center" vertical="center"/>
      <protection/>
    </xf>
    <xf numFmtId="205" fontId="54" fillId="0" borderId="75" xfId="0" applyNumberFormat="1" applyFont="1" applyFill="1" applyBorder="1" applyAlignment="1" applyProtection="1">
      <alignment horizontal="center" vertical="center"/>
      <protection/>
    </xf>
    <xf numFmtId="49" fontId="5" fillId="31" borderId="10" xfId="0" applyNumberFormat="1" applyFont="1" applyFill="1" applyBorder="1" applyAlignment="1">
      <alignment horizontal="center" vertical="center" wrapText="1"/>
    </xf>
    <xf numFmtId="49" fontId="5" fillId="31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vertical="center" wrapText="1"/>
    </xf>
    <xf numFmtId="49" fontId="5" fillId="30" borderId="11" xfId="0" applyNumberFormat="1" applyFont="1" applyFill="1" applyBorder="1" applyAlignment="1">
      <alignment horizontal="center" vertical="center" wrapText="1"/>
    </xf>
    <xf numFmtId="49" fontId="5" fillId="30" borderId="2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46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vertical="center" wrapText="1"/>
    </xf>
    <xf numFmtId="49" fontId="5" fillId="0" borderId="51" xfId="0" applyNumberFormat="1" applyFont="1" applyFill="1" applyBorder="1" applyAlignment="1">
      <alignment vertical="center" wrapText="1"/>
    </xf>
    <xf numFmtId="196" fontId="3" fillId="0" borderId="18" xfId="0" applyNumberFormat="1" applyFont="1" applyFill="1" applyBorder="1" applyAlignment="1" applyProtection="1">
      <alignment horizontal="center" vertical="center"/>
      <protection/>
    </xf>
    <xf numFmtId="196" fontId="3" fillId="0" borderId="17" xfId="0" applyNumberFormat="1" applyFont="1" applyFill="1" applyBorder="1" applyAlignment="1" applyProtection="1">
      <alignment horizontal="center" vertical="center"/>
      <protection/>
    </xf>
    <xf numFmtId="196" fontId="3" fillId="0" borderId="46" xfId="0" applyNumberFormat="1" applyFont="1" applyFill="1" applyBorder="1" applyAlignment="1" applyProtection="1">
      <alignment horizontal="center" vertical="center"/>
      <protection/>
    </xf>
    <xf numFmtId="0" fontId="5" fillId="30" borderId="48" xfId="0" applyFont="1" applyFill="1" applyBorder="1" applyAlignment="1" applyProtection="1">
      <alignment horizontal="right" vertical="center"/>
      <protection/>
    </xf>
    <xf numFmtId="0" fontId="5" fillId="30" borderId="91" xfId="0" applyFont="1" applyFill="1" applyBorder="1" applyAlignment="1" applyProtection="1">
      <alignment horizontal="right" vertical="center"/>
      <protection/>
    </xf>
    <xf numFmtId="0" fontId="5" fillId="30" borderId="49" xfId="0" applyFont="1" applyFill="1" applyBorder="1" applyAlignment="1" applyProtection="1">
      <alignment horizontal="right" vertical="center"/>
      <protection/>
    </xf>
    <xf numFmtId="1" fontId="3" fillId="30" borderId="21" xfId="0" applyNumberFormat="1" applyFont="1" applyFill="1" applyBorder="1" applyAlignment="1" applyProtection="1">
      <alignment horizontal="center" vertical="center"/>
      <protection/>
    </xf>
    <xf numFmtId="1" fontId="3" fillId="30" borderId="96" xfId="0" applyNumberFormat="1" applyFont="1" applyFill="1" applyBorder="1" applyAlignment="1" applyProtection="1">
      <alignment horizontal="center" vertical="center"/>
      <protection/>
    </xf>
    <xf numFmtId="196" fontId="3" fillId="30" borderId="18" xfId="0" applyNumberFormat="1" applyFont="1" applyFill="1" applyBorder="1" applyAlignment="1" applyProtection="1">
      <alignment horizontal="center" vertical="center"/>
      <protection/>
    </xf>
    <xf numFmtId="196" fontId="3" fillId="30" borderId="46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196" fontId="5" fillId="30" borderId="11" xfId="0" applyNumberFormat="1" applyFont="1" applyFill="1" applyBorder="1" applyAlignment="1" applyProtection="1">
      <alignment horizontal="center" vertical="center"/>
      <protection/>
    </xf>
    <xf numFmtId="196" fontId="5" fillId="30" borderId="37" xfId="0" applyNumberFormat="1" applyFont="1" applyFill="1" applyBorder="1" applyAlignment="1" applyProtection="1">
      <alignment horizontal="center" vertical="center"/>
      <protection/>
    </xf>
    <xf numFmtId="19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6" fontId="3" fillId="30" borderId="17" xfId="0" applyNumberFormat="1" applyFont="1" applyFill="1" applyBorder="1" applyAlignment="1" applyProtection="1">
      <alignment horizontal="center" vertical="center"/>
      <protection/>
    </xf>
    <xf numFmtId="0" fontId="5" fillId="0" borderId="104" xfId="0" applyFont="1" applyFill="1" applyBorder="1" applyAlignment="1" applyProtection="1">
      <alignment horizontal="center" vertical="center"/>
      <protection/>
    </xf>
    <xf numFmtId="0" fontId="5" fillId="0" borderId="96" xfId="0" applyFont="1" applyFill="1" applyBorder="1" applyAlignment="1" applyProtection="1">
      <alignment horizontal="center" vertical="center"/>
      <protection/>
    </xf>
    <xf numFmtId="196" fontId="5" fillId="30" borderId="20" xfId="0" applyNumberFormat="1" applyFont="1" applyFill="1" applyBorder="1" applyAlignment="1" applyProtection="1">
      <alignment horizontal="center" vertical="center"/>
      <protection/>
    </xf>
    <xf numFmtId="196" fontId="5" fillId="30" borderId="49" xfId="0" applyNumberFormat="1" applyFont="1" applyFill="1" applyBorder="1" applyAlignment="1" applyProtection="1">
      <alignment horizontal="center" vertical="center"/>
      <protection/>
    </xf>
    <xf numFmtId="1" fontId="3" fillId="30" borderId="20" xfId="0" applyNumberFormat="1" applyFont="1" applyFill="1" applyBorder="1" applyAlignment="1" applyProtection="1">
      <alignment horizontal="center" vertical="center"/>
      <protection/>
    </xf>
    <xf numFmtId="1" fontId="3" fillId="30" borderId="49" xfId="0" applyNumberFormat="1" applyFont="1" applyFill="1" applyBorder="1" applyAlignment="1" applyProtection="1">
      <alignment horizontal="center" vertical="center"/>
      <protection/>
    </xf>
    <xf numFmtId="49" fontId="5" fillId="30" borderId="34" xfId="0" applyNumberFormat="1" applyFont="1" applyFill="1" applyBorder="1" applyAlignment="1">
      <alignment horizontal="center" vertical="center" wrapText="1"/>
    </xf>
    <xf numFmtId="49" fontId="5" fillId="30" borderId="76" xfId="0" applyNumberFormat="1" applyFont="1" applyFill="1" applyBorder="1" applyAlignment="1">
      <alignment horizontal="center" vertical="center" wrapText="1"/>
    </xf>
    <xf numFmtId="1" fontId="5" fillId="30" borderId="24" xfId="0" applyNumberFormat="1" applyFont="1" applyFill="1" applyBorder="1" applyAlignment="1" applyProtection="1">
      <alignment horizontal="center" vertical="center"/>
      <protection/>
    </xf>
    <xf numFmtId="1" fontId="5" fillId="30" borderId="78" xfId="0" applyNumberFormat="1" applyFont="1" applyFill="1" applyBorder="1" applyAlignment="1" applyProtection="1">
      <alignment horizontal="center" vertical="center"/>
      <protection/>
    </xf>
    <xf numFmtId="49" fontId="5" fillId="0" borderId="52" xfId="0" applyNumberFormat="1" applyFont="1" applyFill="1" applyBorder="1" applyAlignment="1">
      <alignment vertical="center" wrapText="1"/>
    </xf>
    <xf numFmtId="49" fontId="5" fillId="0" borderId="76" xfId="0" applyNumberFormat="1" applyFont="1" applyFill="1" applyBorder="1" applyAlignment="1">
      <alignment vertical="center" wrapText="1"/>
    </xf>
    <xf numFmtId="49" fontId="5" fillId="0" borderId="88" xfId="0" applyNumberFormat="1" applyFont="1" applyFill="1" applyBorder="1" applyAlignment="1">
      <alignment vertical="center" wrapText="1"/>
    </xf>
    <xf numFmtId="0" fontId="5" fillId="30" borderId="0" xfId="0" applyNumberFormat="1" applyFont="1" applyFill="1" applyBorder="1" applyAlignment="1">
      <alignment horizontal="center"/>
    </xf>
    <xf numFmtId="0" fontId="5" fillId="0" borderId="95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5" fillId="30" borderId="94" xfId="0" applyFont="1" applyFill="1" applyBorder="1" applyAlignment="1">
      <alignment horizontal="right" vertical="center"/>
    </xf>
    <xf numFmtId="0" fontId="5" fillId="30" borderId="105" xfId="0" applyFont="1" applyFill="1" applyBorder="1" applyAlignment="1">
      <alignment horizontal="right" vertical="center"/>
    </xf>
    <xf numFmtId="0" fontId="5" fillId="30" borderId="78" xfId="0" applyFont="1" applyFill="1" applyBorder="1" applyAlignment="1">
      <alignment horizontal="right" vertical="center"/>
    </xf>
    <xf numFmtId="196" fontId="5" fillId="30" borderId="24" xfId="0" applyNumberFormat="1" applyFont="1" applyFill="1" applyBorder="1" applyAlignment="1" applyProtection="1">
      <alignment horizontal="center" vertical="center"/>
      <protection/>
    </xf>
    <xf numFmtId="196" fontId="5" fillId="30" borderId="78" xfId="0" applyNumberFormat="1" applyFont="1" applyFill="1" applyBorder="1" applyAlignment="1" applyProtection="1">
      <alignment horizontal="center" vertical="center"/>
      <protection/>
    </xf>
    <xf numFmtId="49" fontId="5" fillId="0" borderId="104" xfId="0" applyNumberFormat="1" applyFont="1" applyFill="1" applyBorder="1" applyAlignment="1" applyProtection="1">
      <alignment horizontal="center" vertical="center"/>
      <protection/>
    </xf>
    <xf numFmtId="49" fontId="5" fillId="30" borderId="20" xfId="0" applyNumberFormat="1" applyFont="1" applyFill="1" applyBorder="1" applyAlignment="1" applyProtection="1">
      <alignment horizontal="center" vertical="center"/>
      <protection/>
    </xf>
    <xf numFmtId="49" fontId="5" fillId="30" borderId="49" xfId="0" applyNumberFormat="1" applyFont="1" applyFill="1" applyBorder="1" applyAlignment="1" applyProtection="1">
      <alignment horizontal="center" vertical="center"/>
      <protection/>
    </xf>
    <xf numFmtId="49" fontId="5" fillId="30" borderId="21" xfId="0" applyNumberFormat="1" applyFont="1" applyFill="1" applyBorder="1" applyAlignment="1" applyProtection="1">
      <alignment horizontal="center" vertical="center"/>
      <protection/>
    </xf>
    <xf numFmtId="49" fontId="5" fillId="30" borderId="96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vertical="center" wrapText="1"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51" fillId="0" borderId="38" xfId="0" applyNumberFormat="1" applyFont="1" applyFill="1" applyBorder="1" applyAlignment="1" applyProtection="1">
      <alignment horizontal="center" vertical="center"/>
      <protection/>
    </xf>
    <xf numFmtId="49" fontId="51" fillId="0" borderId="27" xfId="0" applyNumberFormat="1" applyFont="1" applyFill="1" applyBorder="1" applyAlignment="1" applyProtection="1">
      <alignment horizontal="center" vertical="center"/>
      <protection/>
    </xf>
    <xf numFmtId="49" fontId="5" fillId="8" borderId="20" xfId="0" applyNumberFormat="1" applyFont="1" applyFill="1" applyBorder="1" applyAlignment="1">
      <alignment horizontal="center" vertical="center" wrapText="1"/>
    </xf>
    <xf numFmtId="49" fontId="5" fillId="8" borderId="49" xfId="0" applyNumberFormat="1" applyFont="1" applyFill="1" applyBorder="1" applyAlignment="1">
      <alignment horizontal="center" vertical="center" wrapText="1"/>
    </xf>
    <xf numFmtId="1" fontId="44" fillId="8" borderId="20" xfId="0" applyNumberFormat="1" applyFont="1" applyFill="1" applyBorder="1" applyAlignment="1">
      <alignment horizontal="center" vertical="center" wrapText="1"/>
    </xf>
    <xf numFmtId="1" fontId="44" fillId="8" borderId="49" xfId="0" applyNumberFormat="1" applyFont="1" applyFill="1" applyBorder="1" applyAlignment="1">
      <alignment horizontal="center" vertical="center" wrapText="1"/>
    </xf>
    <xf numFmtId="49" fontId="51" fillId="0" borderId="38" xfId="0" applyNumberFormat="1" applyFont="1" applyFill="1" applyBorder="1" applyAlignment="1">
      <alignment horizontal="center" vertical="center" wrapText="1"/>
    </xf>
    <xf numFmtId="49" fontId="51" fillId="0" borderId="27" xfId="0" applyNumberFormat="1" applyFont="1" applyFill="1" applyBorder="1" applyAlignment="1">
      <alignment horizontal="center" vertical="center" wrapText="1"/>
    </xf>
    <xf numFmtId="49" fontId="5" fillId="8" borderId="24" xfId="0" applyNumberFormat="1" applyFont="1" applyFill="1" applyBorder="1" applyAlignment="1">
      <alignment horizontal="center" vertical="center" wrapText="1"/>
    </xf>
    <xf numFmtId="49" fontId="5" fillId="8" borderId="78" xfId="0" applyNumberFormat="1" applyFont="1" applyFill="1" applyBorder="1" applyAlignment="1">
      <alignment horizontal="center" vertical="center" wrapText="1"/>
    </xf>
    <xf numFmtId="1" fontId="3" fillId="8" borderId="24" xfId="0" applyNumberFormat="1" applyFont="1" applyFill="1" applyBorder="1" applyAlignment="1">
      <alignment horizontal="center" vertical="center" wrapText="1"/>
    </xf>
    <xf numFmtId="1" fontId="3" fillId="8" borderId="78" xfId="0" applyNumberFormat="1" applyFont="1" applyFill="1" applyBorder="1" applyAlignment="1">
      <alignment horizontal="center" vertical="center" wrapText="1"/>
    </xf>
    <xf numFmtId="1" fontId="3" fillId="8" borderId="20" xfId="0" applyNumberFormat="1" applyFont="1" applyFill="1" applyBorder="1" applyAlignment="1">
      <alignment horizontal="center" vertical="center" wrapText="1"/>
    </xf>
    <xf numFmtId="1" fontId="3" fillId="8" borderId="49" xfId="0" applyNumberFormat="1" applyFont="1" applyFill="1" applyBorder="1" applyAlignment="1">
      <alignment horizontal="center" vertical="center" wrapText="1"/>
    </xf>
    <xf numFmtId="0" fontId="43" fillId="8" borderId="20" xfId="0" applyNumberFormat="1" applyFont="1" applyFill="1" applyBorder="1" applyAlignment="1">
      <alignment horizontal="center" vertical="center" wrapText="1"/>
    </xf>
    <xf numFmtId="49" fontId="43" fillId="8" borderId="49" xfId="0" applyNumberFormat="1" applyFont="1" applyFill="1" applyBorder="1" applyAlignment="1">
      <alignment horizontal="center" vertical="center" wrapText="1"/>
    </xf>
    <xf numFmtId="0" fontId="5" fillId="8" borderId="26" xfId="0" applyNumberFormat="1" applyFont="1" applyFill="1" applyBorder="1" applyAlignment="1" applyProtection="1">
      <alignment horizontal="right" vertical="center"/>
      <protection/>
    </xf>
    <xf numFmtId="0" fontId="5" fillId="8" borderId="74" xfId="0" applyNumberFormat="1" applyFont="1" applyFill="1" applyBorder="1" applyAlignment="1" applyProtection="1">
      <alignment horizontal="right" vertical="center"/>
      <protection/>
    </xf>
    <xf numFmtId="0" fontId="5" fillId="8" borderId="27" xfId="0" applyNumberFormat="1" applyFont="1" applyFill="1" applyBorder="1" applyAlignment="1" applyProtection="1">
      <alignment horizontal="right" vertical="center"/>
      <protection/>
    </xf>
    <xf numFmtId="49" fontId="5" fillId="8" borderId="38" xfId="0" applyNumberFormat="1" applyFont="1" applyFill="1" applyBorder="1" applyAlignment="1" applyProtection="1">
      <alignment horizontal="center" vertical="center"/>
      <protection/>
    </xf>
    <xf numFmtId="49" fontId="5" fillId="8" borderId="27" xfId="0" applyNumberFormat="1" applyFont="1" applyFill="1" applyBorder="1" applyAlignment="1" applyProtection="1">
      <alignment horizontal="center" vertical="center"/>
      <protection/>
    </xf>
    <xf numFmtId="196" fontId="44" fillId="8" borderId="38" xfId="0" applyNumberFormat="1" applyFont="1" applyFill="1" applyBorder="1" applyAlignment="1" applyProtection="1">
      <alignment horizontal="center" vertical="center"/>
      <protection/>
    </xf>
    <xf numFmtId="196" fontId="44" fillId="8" borderId="27" xfId="0" applyNumberFormat="1" applyFont="1" applyFill="1" applyBorder="1" applyAlignment="1" applyProtection="1">
      <alignment horizontal="center" vertical="center"/>
      <protection/>
    </xf>
    <xf numFmtId="49" fontId="5" fillId="8" borderId="26" xfId="0" applyNumberFormat="1" applyFont="1" applyFill="1" applyBorder="1" applyAlignment="1">
      <alignment horizontal="right" vertical="center" wrapText="1"/>
    </xf>
    <xf numFmtId="49" fontId="5" fillId="8" borderId="74" xfId="0" applyNumberFormat="1" applyFont="1" applyFill="1" applyBorder="1" applyAlignment="1">
      <alignment horizontal="right" vertical="center" wrapText="1"/>
    </xf>
    <xf numFmtId="49" fontId="3" fillId="8" borderId="38" xfId="0" applyNumberFormat="1" applyFont="1" applyFill="1" applyBorder="1" applyAlignment="1" applyProtection="1">
      <alignment horizontal="center" vertical="center"/>
      <protection/>
    </xf>
    <xf numFmtId="49" fontId="3" fillId="8" borderId="27" xfId="0" applyNumberFormat="1" applyFont="1" applyFill="1" applyBorder="1" applyAlignment="1" applyProtection="1">
      <alignment horizontal="center" vertical="center"/>
      <protection/>
    </xf>
    <xf numFmtId="0" fontId="5" fillId="8" borderId="21" xfId="0" applyNumberFormat="1" applyFont="1" applyFill="1" applyBorder="1" applyAlignment="1" applyProtection="1">
      <alignment horizontal="center" vertical="center"/>
      <protection/>
    </xf>
    <xf numFmtId="0" fontId="5" fillId="8" borderId="96" xfId="0" applyNumberFormat="1" applyFont="1" applyFill="1" applyBorder="1" applyAlignment="1" applyProtection="1">
      <alignment horizontal="center" vertical="center"/>
      <protection/>
    </xf>
    <xf numFmtId="1" fontId="44" fillId="8" borderId="21" xfId="0" applyNumberFormat="1" applyFont="1" applyFill="1" applyBorder="1" applyAlignment="1">
      <alignment horizontal="center" vertical="center" wrapText="1"/>
    </xf>
    <xf numFmtId="1" fontId="44" fillId="8" borderId="96" xfId="0" applyNumberFormat="1" applyFont="1" applyFill="1" applyBorder="1" applyAlignment="1">
      <alignment horizontal="center" vertical="center" wrapText="1"/>
    </xf>
    <xf numFmtId="196" fontId="44" fillId="8" borderId="22" xfId="0" applyNumberFormat="1" applyFont="1" applyFill="1" applyBorder="1" applyAlignment="1" applyProtection="1">
      <alignment horizontal="center" vertical="center"/>
      <protection/>
    </xf>
    <xf numFmtId="196" fontId="44" fillId="8" borderId="82" xfId="0" applyNumberFormat="1" applyFont="1" applyFill="1" applyBorder="1" applyAlignment="1" applyProtection="1">
      <alignment horizontal="center" vertical="center"/>
      <protection/>
    </xf>
    <xf numFmtId="49" fontId="5" fillId="8" borderId="73" xfId="0" applyNumberFormat="1" applyFont="1" applyFill="1" applyBorder="1" applyAlignment="1">
      <alignment horizontal="right" vertical="center" wrapText="1"/>
    </xf>
    <xf numFmtId="49" fontId="5" fillId="8" borderId="0" xfId="0" applyNumberFormat="1" applyFont="1" applyFill="1" applyBorder="1" applyAlignment="1">
      <alignment horizontal="right" vertical="center" wrapText="1"/>
    </xf>
    <xf numFmtId="0" fontId="5" fillId="8" borderId="38" xfId="0" applyNumberFormat="1" applyFont="1" applyFill="1" applyBorder="1" applyAlignment="1" applyProtection="1">
      <alignment horizontal="center" vertical="center"/>
      <protection/>
    </xf>
    <xf numFmtId="0" fontId="5" fillId="8" borderId="27" xfId="0" applyNumberFormat="1" applyFont="1" applyFill="1" applyBorder="1" applyAlignment="1" applyProtection="1">
      <alignment horizontal="center" vertical="center"/>
      <protection/>
    </xf>
    <xf numFmtId="49" fontId="43" fillId="8" borderId="21" xfId="0" applyNumberFormat="1" applyFont="1" applyFill="1" applyBorder="1" applyAlignment="1">
      <alignment horizontal="center" vertical="center" wrapText="1"/>
    </xf>
    <xf numFmtId="49" fontId="43" fillId="8" borderId="43" xfId="0" applyNumberFormat="1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 applyProtection="1">
      <alignment horizontal="center" vertical="center"/>
      <protection/>
    </xf>
    <xf numFmtId="49" fontId="52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51" fillId="0" borderId="26" xfId="0" applyNumberFormat="1" applyFont="1" applyFill="1" applyBorder="1" applyAlignment="1" applyProtection="1">
      <alignment horizontal="center" vertical="center"/>
      <protection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196" fontId="3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99" xfId="0" applyFont="1" applyFill="1" applyBorder="1" applyAlignment="1" applyProtection="1">
      <alignment horizontal="center" vertical="center"/>
      <protection/>
    </xf>
    <xf numFmtId="0" fontId="5" fillId="35" borderId="50" xfId="0" applyFont="1" applyFill="1" applyBorder="1" applyAlignment="1" applyProtection="1">
      <alignment horizontal="center" vertical="center"/>
      <protection/>
    </xf>
    <xf numFmtId="196" fontId="3" fillId="35" borderId="10" xfId="0" applyNumberFormat="1" applyFont="1" applyFill="1" applyBorder="1" applyAlignment="1" applyProtection="1">
      <alignment horizontal="center" vertical="center"/>
      <protection/>
    </xf>
    <xf numFmtId="198" fontId="5" fillId="0" borderId="73" xfId="0" applyNumberFormat="1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49" fontId="5" fillId="30" borderId="49" xfId="0" applyNumberFormat="1" applyFont="1" applyFill="1" applyBorder="1" applyAlignment="1">
      <alignment horizontal="center" vertical="center" wrapText="1"/>
    </xf>
    <xf numFmtId="1" fontId="44" fillId="24" borderId="20" xfId="0" applyNumberFormat="1" applyFont="1" applyFill="1" applyBorder="1" applyAlignment="1">
      <alignment horizontal="center" vertical="center" wrapText="1"/>
    </xf>
    <xf numFmtId="1" fontId="44" fillId="24" borderId="49" xfId="0" applyNumberFormat="1" applyFont="1" applyFill="1" applyBorder="1" applyAlignment="1">
      <alignment horizontal="center" vertical="center" wrapText="1"/>
    </xf>
    <xf numFmtId="49" fontId="5" fillId="30" borderId="24" xfId="0" applyNumberFormat="1" applyFont="1" applyFill="1" applyBorder="1" applyAlignment="1">
      <alignment horizontal="center" vertical="center" wrapText="1"/>
    </xf>
    <xf numFmtId="49" fontId="5" fillId="30" borderId="78" xfId="0" applyNumberFormat="1" applyFont="1" applyFill="1" applyBorder="1" applyAlignment="1">
      <alignment horizontal="center" vertical="center" wrapText="1"/>
    </xf>
    <xf numFmtId="0" fontId="43" fillId="24" borderId="20" xfId="0" applyNumberFormat="1" applyFont="1" applyFill="1" applyBorder="1" applyAlignment="1">
      <alignment horizontal="center" vertical="center" wrapText="1"/>
    </xf>
    <xf numFmtId="49" fontId="43" fillId="24" borderId="49" xfId="0" applyNumberFormat="1" applyFont="1" applyFill="1" applyBorder="1" applyAlignment="1">
      <alignment horizontal="center" vertical="center" wrapText="1"/>
    </xf>
    <xf numFmtId="0" fontId="5" fillId="30" borderId="26" xfId="0" applyNumberFormat="1" applyFont="1" applyFill="1" applyBorder="1" applyAlignment="1" applyProtection="1">
      <alignment horizontal="right" vertical="center"/>
      <protection/>
    </xf>
    <xf numFmtId="0" fontId="5" fillId="30" borderId="74" xfId="0" applyNumberFormat="1" applyFont="1" applyFill="1" applyBorder="1" applyAlignment="1" applyProtection="1">
      <alignment horizontal="right" vertical="center"/>
      <protection/>
    </xf>
    <xf numFmtId="0" fontId="5" fillId="30" borderId="27" xfId="0" applyNumberFormat="1" applyFont="1" applyFill="1" applyBorder="1" applyAlignment="1" applyProtection="1">
      <alignment horizontal="right" vertical="center"/>
      <protection/>
    </xf>
    <xf numFmtId="196" fontId="44" fillId="24" borderId="38" xfId="0" applyNumberFormat="1" applyFont="1" applyFill="1" applyBorder="1" applyAlignment="1" applyProtection="1">
      <alignment horizontal="center" vertical="center"/>
      <protection/>
    </xf>
    <xf numFmtId="196" fontId="44" fillId="24" borderId="27" xfId="0" applyNumberFormat="1" applyFont="1" applyFill="1" applyBorder="1" applyAlignment="1" applyProtection="1">
      <alignment horizontal="center" vertical="center"/>
      <protection/>
    </xf>
    <xf numFmtId="49" fontId="5" fillId="30" borderId="26" xfId="0" applyNumberFormat="1" applyFont="1" applyFill="1" applyBorder="1" applyAlignment="1">
      <alignment horizontal="right" vertical="center" wrapText="1"/>
    </xf>
    <xf numFmtId="49" fontId="5" fillId="30" borderId="74" xfId="0" applyNumberFormat="1" applyFont="1" applyFill="1" applyBorder="1" applyAlignment="1">
      <alignment horizontal="right" vertical="center" wrapText="1"/>
    </xf>
    <xf numFmtId="0" fontId="5" fillId="24" borderId="21" xfId="0" applyNumberFormat="1" applyFont="1" applyFill="1" applyBorder="1" applyAlignment="1" applyProtection="1">
      <alignment horizontal="center" vertical="center"/>
      <protection/>
    </xf>
    <xf numFmtId="0" fontId="5" fillId="24" borderId="96" xfId="0" applyNumberFormat="1" applyFont="1" applyFill="1" applyBorder="1" applyAlignment="1" applyProtection="1">
      <alignment horizontal="center" vertical="center"/>
      <protection/>
    </xf>
    <xf numFmtId="1" fontId="44" fillId="24" borderId="21" xfId="0" applyNumberFormat="1" applyFont="1" applyFill="1" applyBorder="1" applyAlignment="1">
      <alignment horizontal="center" vertical="center" wrapText="1"/>
    </xf>
    <xf numFmtId="1" fontId="44" fillId="24" borderId="96" xfId="0" applyNumberFormat="1" applyFont="1" applyFill="1" applyBorder="1" applyAlignment="1">
      <alignment horizontal="center" vertical="center" wrapText="1"/>
    </xf>
    <xf numFmtId="196" fontId="44" fillId="24" borderId="22" xfId="0" applyNumberFormat="1" applyFont="1" applyFill="1" applyBorder="1" applyAlignment="1" applyProtection="1">
      <alignment horizontal="center" vertical="center"/>
      <protection/>
    </xf>
    <xf numFmtId="196" fontId="44" fillId="24" borderId="82" xfId="0" applyNumberFormat="1" applyFont="1" applyFill="1" applyBorder="1" applyAlignment="1" applyProtection="1">
      <alignment horizontal="center" vertical="center"/>
      <protection/>
    </xf>
    <xf numFmtId="49" fontId="5" fillId="30" borderId="73" xfId="0" applyNumberFormat="1" applyFont="1" applyFill="1" applyBorder="1" applyAlignment="1">
      <alignment horizontal="right" vertical="center" wrapText="1"/>
    </xf>
    <xf numFmtId="49" fontId="5" fillId="30" borderId="0" xfId="0" applyNumberFormat="1" applyFont="1" applyFill="1" applyBorder="1" applyAlignment="1">
      <alignment horizontal="right" vertical="center" wrapText="1"/>
    </xf>
    <xf numFmtId="0" fontId="5" fillId="24" borderId="38" xfId="0" applyNumberFormat="1" applyFont="1" applyFill="1" applyBorder="1" applyAlignment="1" applyProtection="1">
      <alignment horizontal="center" vertical="center"/>
      <protection/>
    </xf>
    <xf numFmtId="49" fontId="43" fillId="24" borderId="21" xfId="0" applyNumberFormat="1" applyFont="1" applyFill="1" applyBorder="1" applyAlignment="1">
      <alignment horizontal="center" vertical="center" wrapText="1"/>
    </xf>
    <xf numFmtId="49" fontId="43" fillId="24" borderId="4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96" fontId="3" fillId="0" borderId="82" xfId="0" applyNumberFormat="1" applyFont="1" applyFill="1" applyBorder="1" applyAlignment="1" applyProtection="1">
      <alignment horizontal="center" vertical="center" wrapText="1"/>
      <protection/>
    </xf>
    <xf numFmtId="196" fontId="3" fillId="0" borderId="79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center"/>
    </xf>
    <xf numFmtId="196" fontId="3" fillId="0" borderId="77" xfId="0" applyNumberFormat="1" applyFont="1" applyFill="1" applyBorder="1" applyAlignment="1" applyProtection="1">
      <alignment horizontal="center" vertical="center"/>
      <protection/>
    </xf>
    <xf numFmtId="196" fontId="3" fillId="0" borderId="21" xfId="0" applyNumberFormat="1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>
      <alignment vertical="center"/>
    </xf>
    <xf numFmtId="197" fontId="5" fillId="0" borderId="108" xfId="0" applyNumberFormat="1" applyFont="1" applyFill="1" applyBorder="1" applyAlignment="1" applyProtection="1">
      <alignment horizontal="center" vertical="center"/>
      <protection/>
    </xf>
    <xf numFmtId="197" fontId="5" fillId="0" borderId="74" xfId="0" applyNumberFormat="1" applyFont="1" applyFill="1" applyBorder="1" applyAlignment="1" applyProtection="1">
      <alignment horizontal="center" vertical="center"/>
      <protection/>
    </xf>
    <xf numFmtId="197" fontId="5" fillId="0" borderId="109" xfId="0" applyNumberFormat="1" applyFont="1" applyFill="1" applyBorder="1" applyAlignment="1" applyProtection="1">
      <alignment horizontal="center" vertical="center"/>
      <protection/>
    </xf>
    <xf numFmtId="197" fontId="5" fillId="0" borderId="82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5" fillId="0" borderId="78" xfId="0" applyNumberFormat="1" applyFont="1" applyFill="1" applyBorder="1" applyAlignment="1" applyProtection="1">
      <alignment vertical="center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0" fontId="53" fillId="0" borderId="42" xfId="0" applyFont="1" applyFill="1" applyBorder="1" applyAlignment="1">
      <alignment/>
    </xf>
    <xf numFmtId="49" fontId="24" fillId="0" borderId="28" xfId="0" applyNumberFormat="1" applyFont="1" applyFill="1" applyBorder="1" applyAlignment="1">
      <alignment/>
    </xf>
    <xf numFmtId="49" fontId="5" fillId="0" borderId="43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24" fillId="0" borderId="51" xfId="0" applyNumberFormat="1" applyFont="1" applyFill="1" applyBorder="1" applyAlignment="1">
      <alignment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49" fontId="6" fillId="0" borderId="46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0" fontId="24" fillId="0" borderId="54" xfId="0" applyFont="1" applyFill="1" applyBorder="1" applyAlignment="1">
      <alignment/>
    </xf>
    <xf numFmtId="196" fontId="5" fillId="0" borderId="13" xfId="0" applyNumberFormat="1" applyFont="1" applyFill="1" applyBorder="1" applyAlignment="1" applyProtection="1">
      <alignment vertical="center"/>
      <protection/>
    </xf>
    <xf numFmtId="196" fontId="5" fillId="0" borderId="20" xfId="0" applyNumberFormat="1" applyFont="1" applyFill="1" applyBorder="1" applyAlignment="1" applyProtection="1">
      <alignment vertical="center"/>
      <protection/>
    </xf>
    <xf numFmtId="0" fontId="24" fillId="0" borderId="37" xfId="0" applyFont="1" applyFill="1" applyBorder="1" applyAlignment="1">
      <alignment/>
    </xf>
    <xf numFmtId="0" fontId="24" fillId="0" borderId="49" xfId="0" applyFont="1" applyFill="1" applyBorder="1" applyAlignment="1">
      <alignment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51" xfId="0" applyNumberFormat="1" applyFont="1" applyFill="1" applyBorder="1" applyAlignment="1" applyProtection="1">
      <alignment horizontal="center" vertical="center"/>
      <protection/>
    </xf>
    <xf numFmtId="0" fontId="24" fillId="0" borderId="45" xfId="0" applyFont="1" applyFill="1" applyBorder="1" applyAlignment="1">
      <alignment/>
    </xf>
    <xf numFmtId="49" fontId="5" fillId="0" borderId="76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96" xfId="0" applyNumberFormat="1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37" fillId="0" borderId="12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1" fontId="3" fillId="0" borderId="52" xfId="0" applyNumberFormat="1" applyFont="1" applyFill="1" applyBorder="1" applyAlignment="1">
      <alignment vertical="center" wrapText="1"/>
    </xf>
    <xf numFmtId="1" fontId="3" fillId="0" borderId="76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right" vertical="center"/>
    </xf>
    <xf numFmtId="0" fontId="5" fillId="0" borderId="49" xfId="0" applyFont="1" applyFill="1" applyBorder="1" applyAlignment="1" applyProtection="1">
      <alignment horizontal="right" vertical="center"/>
      <protection/>
    </xf>
    <xf numFmtId="196" fontId="5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92" xfId="0" applyFont="1" applyFill="1" applyBorder="1" applyAlignment="1">
      <alignment/>
    </xf>
    <xf numFmtId="196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90" xfId="0" applyFont="1" applyFill="1" applyBorder="1" applyAlignment="1">
      <alignment horizontal="center"/>
    </xf>
    <xf numFmtId="0" fontId="0" fillId="0" borderId="90" xfId="0" applyFont="1" applyFill="1" applyBorder="1" applyAlignment="1">
      <alignment/>
    </xf>
    <xf numFmtId="196" fontId="5" fillId="0" borderId="11" xfId="0" applyNumberFormat="1" applyFont="1" applyFill="1" applyBorder="1" applyAlignment="1" applyProtection="1">
      <alignment horizontal="center" vertical="center"/>
      <protection/>
    </xf>
    <xf numFmtId="196" fontId="5" fillId="0" borderId="37" xfId="0" applyNumberFormat="1" applyFont="1" applyFill="1" applyBorder="1" applyAlignment="1" applyProtection="1">
      <alignment horizontal="center" vertical="center"/>
      <protection/>
    </xf>
    <xf numFmtId="196" fontId="5" fillId="0" borderId="16" xfId="0" applyNumberFormat="1" applyFont="1" applyFill="1" applyBorder="1" applyAlignment="1" applyProtection="1">
      <alignment horizontal="center" vertical="center"/>
      <protection/>
    </xf>
    <xf numFmtId="196" fontId="5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>
      <alignment/>
    </xf>
    <xf numFmtId="196" fontId="3" fillId="0" borderId="18" xfId="0" applyNumberFormat="1" applyFont="1" applyFill="1" applyBorder="1" applyAlignment="1" applyProtection="1">
      <alignment horizontal="center" vertical="center"/>
      <protection/>
    </xf>
    <xf numFmtId="196" fontId="3" fillId="0" borderId="17" xfId="0" applyNumberFormat="1" applyFont="1" applyFill="1" applyBorder="1" applyAlignment="1" applyProtection="1">
      <alignment horizontal="center" vertical="center"/>
      <protection/>
    </xf>
    <xf numFmtId="196" fontId="3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6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03"/>
  <sheetViews>
    <sheetView view="pageBreakPreview" zoomScale="75" zoomScaleNormal="70" zoomScaleSheetLayoutView="75" zoomScalePageLayoutView="0" workbookViewId="0" topLeftCell="A1">
      <selection activeCell="AB100" sqref="AB100"/>
    </sheetView>
  </sheetViews>
  <sheetFormatPr defaultColWidth="9.00390625" defaultRowHeight="12.75"/>
  <cols>
    <col min="1" max="1" width="11.875" style="33" customWidth="1"/>
    <col min="2" max="2" width="49.625" style="33" customWidth="1"/>
    <col min="3" max="3" width="8.375" style="33" customWidth="1"/>
    <col min="4" max="4" width="7.875" style="33" customWidth="1"/>
    <col min="5" max="5" width="6.375" style="33" customWidth="1"/>
    <col min="6" max="6" width="6.25390625" style="33" customWidth="1"/>
    <col min="7" max="7" width="8.625" style="33" customWidth="1"/>
    <col min="8" max="8" width="8.00390625" style="33" customWidth="1"/>
    <col min="9" max="9" width="9.375" style="33" customWidth="1"/>
    <col min="10" max="10" width="9.25390625" style="33" customWidth="1"/>
    <col min="11" max="11" width="10.75390625" style="33" customWidth="1"/>
    <col min="12" max="12" width="8.375" style="33" customWidth="1"/>
    <col min="13" max="14" width="8.25390625" style="33" customWidth="1"/>
    <col min="15" max="15" width="3.625" style="33" customWidth="1"/>
    <col min="16" max="16" width="4.625" style="33" customWidth="1"/>
    <col min="17" max="17" width="9.125" style="33" customWidth="1"/>
    <col min="18" max="18" width="4.75390625" style="33" customWidth="1"/>
    <col min="19" max="19" width="3.875" style="33" customWidth="1"/>
    <col min="20" max="20" width="8.625" style="33" customWidth="1"/>
    <col min="21" max="21" width="10.00390625" style="33" customWidth="1"/>
    <col min="22" max="22" width="9.125" style="535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16384" width="9.125" style="33" customWidth="1"/>
  </cols>
  <sheetData>
    <row r="1" spans="1:26" ht="16.5" thickBot="1">
      <c r="A1" s="1694" t="s">
        <v>294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  <c r="N1" s="1695"/>
      <c r="O1" s="1695"/>
      <c r="P1" s="1695"/>
      <c r="Q1" s="1695"/>
      <c r="R1" s="1695"/>
      <c r="S1" s="1695"/>
      <c r="T1" s="1695"/>
      <c r="U1" s="1695"/>
      <c r="V1" s="1695"/>
      <c r="W1" s="1696"/>
      <c r="X1" s="1696"/>
      <c r="Y1" s="1696"/>
      <c r="Z1" s="1696"/>
    </row>
    <row r="2" spans="1:22" ht="15.75" customHeight="1">
      <c r="A2" s="1726" t="s">
        <v>17</v>
      </c>
      <c r="B2" s="1703" t="s">
        <v>25</v>
      </c>
      <c r="C2" s="1697" t="s">
        <v>43</v>
      </c>
      <c r="D2" s="1698"/>
      <c r="E2" s="1698"/>
      <c r="F2" s="1699"/>
      <c r="G2" s="1723" t="s">
        <v>30</v>
      </c>
      <c r="H2" s="1732" t="s">
        <v>18</v>
      </c>
      <c r="I2" s="1733"/>
      <c r="J2" s="1733"/>
      <c r="K2" s="1733"/>
      <c r="L2" s="1733"/>
      <c r="M2" s="1734"/>
      <c r="N2" s="1729" t="s">
        <v>44</v>
      </c>
      <c r="O2" s="1730"/>
      <c r="P2" s="1730"/>
      <c r="Q2" s="1730"/>
      <c r="R2" s="1730"/>
      <c r="S2" s="1730"/>
      <c r="T2" s="1730"/>
      <c r="U2" s="1730"/>
      <c r="V2" s="1731"/>
    </row>
    <row r="3" spans="1:22" ht="21" customHeight="1">
      <c r="A3" s="1727"/>
      <c r="B3" s="1704"/>
      <c r="C3" s="1700"/>
      <c r="D3" s="1701"/>
      <c r="E3" s="1701"/>
      <c r="F3" s="1702"/>
      <c r="G3" s="1724"/>
      <c r="H3" s="1706" t="s">
        <v>19</v>
      </c>
      <c r="I3" s="1718" t="s">
        <v>20</v>
      </c>
      <c r="J3" s="1719"/>
      <c r="K3" s="1719"/>
      <c r="L3" s="1719"/>
      <c r="M3" s="1706" t="s">
        <v>21</v>
      </c>
      <c r="N3" s="1729"/>
      <c r="O3" s="1730"/>
      <c r="P3" s="1730"/>
      <c r="Q3" s="1730"/>
      <c r="R3" s="1730"/>
      <c r="S3" s="1730"/>
      <c r="T3" s="1730"/>
      <c r="U3" s="1730"/>
      <c r="V3" s="1731"/>
    </row>
    <row r="4" spans="1:22" ht="15.75">
      <c r="A4" s="1727"/>
      <c r="B4" s="1704"/>
      <c r="C4" s="1706" t="s">
        <v>49</v>
      </c>
      <c r="D4" s="1706" t="s">
        <v>50</v>
      </c>
      <c r="E4" s="1716" t="s">
        <v>92</v>
      </c>
      <c r="F4" s="1717"/>
      <c r="G4" s="1724"/>
      <c r="H4" s="1707"/>
      <c r="I4" s="1706" t="s">
        <v>31</v>
      </c>
      <c r="J4" s="1706" t="s">
        <v>38</v>
      </c>
      <c r="K4" s="1737" t="s">
        <v>39</v>
      </c>
      <c r="L4" s="1737" t="s">
        <v>40</v>
      </c>
      <c r="M4" s="1707"/>
      <c r="N4" s="1557" t="s">
        <v>22</v>
      </c>
      <c r="O4" s="1735"/>
      <c r="P4" s="1736"/>
      <c r="Q4" s="1557" t="s">
        <v>23</v>
      </c>
      <c r="R4" s="1735"/>
      <c r="S4" s="1736"/>
      <c r="T4" s="1557" t="s">
        <v>24</v>
      </c>
      <c r="U4" s="1735"/>
      <c r="V4" s="1736"/>
    </row>
    <row r="5" spans="1:22" ht="15.75">
      <c r="A5" s="1727"/>
      <c r="B5" s="1704"/>
      <c r="C5" s="1707"/>
      <c r="D5" s="1707"/>
      <c r="E5" s="1720" t="s">
        <v>93</v>
      </c>
      <c r="F5" s="1720" t="s">
        <v>94</v>
      </c>
      <c r="G5" s="1724"/>
      <c r="H5" s="1707"/>
      <c r="I5" s="1707"/>
      <c r="J5" s="1707"/>
      <c r="K5" s="1738"/>
      <c r="L5" s="1738"/>
      <c r="M5" s="1707"/>
      <c r="N5" s="61">
        <v>5</v>
      </c>
      <c r="O5" s="1709">
        <v>6</v>
      </c>
      <c r="P5" s="1710"/>
      <c r="Q5" s="4">
        <v>7</v>
      </c>
      <c r="R5" s="1709">
        <v>8</v>
      </c>
      <c r="S5" s="1710"/>
      <c r="T5" s="4">
        <v>9</v>
      </c>
      <c r="U5" s="53">
        <v>10</v>
      </c>
      <c r="V5" s="553" t="s">
        <v>310</v>
      </c>
    </row>
    <row r="6" spans="1:22" ht="15.75">
      <c r="A6" s="1727"/>
      <c r="B6" s="1704"/>
      <c r="C6" s="1707"/>
      <c r="D6" s="1707"/>
      <c r="E6" s="1721"/>
      <c r="F6" s="1721"/>
      <c r="G6" s="1724"/>
      <c r="H6" s="1707"/>
      <c r="I6" s="1707"/>
      <c r="J6" s="1707"/>
      <c r="K6" s="1738"/>
      <c r="L6" s="1738"/>
      <c r="M6" s="1707"/>
      <c r="N6" s="1740"/>
      <c r="O6" s="1741"/>
      <c r="P6" s="1741"/>
      <c r="Q6" s="1741"/>
      <c r="R6" s="1741"/>
      <c r="S6" s="1741"/>
      <c r="T6" s="1741"/>
      <c r="U6" s="1741"/>
      <c r="V6" s="1742"/>
    </row>
    <row r="7" spans="1:22" ht="26.25" customHeight="1" thickBot="1">
      <c r="A7" s="1728"/>
      <c r="B7" s="1705"/>
      <c r="C7" s="1708"/>
      <c r="D7" s="1708"/>
      <c r="E7" s="1722"/>
      <c r="F7" s="1722"/>
      <c r="G7" s="1725"/>
      <c r="H7" s="1708"/>
      <c r="I7" s="1708"/>
      <c r="J7" s="1708"/>
      <c r="K7" s="1739"/>
      <c r="L7" s="1739"/>
      <c r="M7" s="1708"/>
      <c r="N7" s="9"/>
      <c r="O7" s="1711"/>
      <c r="P7" s="1712"/>
      <c r="Q7" s="10"/>
      <c r="R7" s="1542"/>
      <c r="S7" s="1713"/>
      <c r="T7" s="10"/>
      <c r="U7" s="62"/>
      <c r="V7" s="554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714">
        <v>5</v>
      </c>
      <c r="F8" s="1715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613" t="s">
        <v>311</v>
      </c>
      <c r="P8" s="1614"/>
      <c r="Q8" s="64">
        <v>16</v>
      </c>
      <c r="R8" s="1564">
        <v>17</v>
      </c>
      <c r="S8" s="1565"/>
      <c r="T8" s="15">
        <v>18</v>
      </c>
      <c r="U8" s="63">
        <v>19</v>
      </c>
      <c r="V8" s="555">
        <v>20</v>
      </c>
    </row>
    <row r="9" spans="1:22" ht="16.5" thickBot="1">
      <c r="A9" s="1748" t="s">
        <v>96</v>
      </c>
      <c r="B9" s="1749"/>
      <c r="C9" s="1749"/>
      <c r="D9" s="1749"/>
      <c r="E9" s="1749"/>
      <c r="F9" s="1749"/>
      <c r="G9" s="1749"/>
      <c r="H9" s="1749"/>
      <c r="I9" s="1749"/>
      <c r="J9" s="1749"/>
      <c r="K9" s="1749"/>
      <c r="L9" s="1749"/>
      <c r="M9" s="1749"/>
      <c r="N9" s="1749"/>
      <c r="O9" s="1749"/>
      <c r="P9" s="1749"/>
      <c r="Q9" s="1749"/>
      <c r="R9" s="1749"/>
      <c r="S9" s="1749"/>
      <c r="T9" s="1749"/>
      <c r="U9" s="1749"/>
      <c r="V9" s="1556"/>
    </row>
    <row r="10" spans="1:22" ht="16.5" thickBot="1">
      <c r="A10" s="1621" t="s">
        <v>97</v>
      </c>
      <c r="B10" s="1622"/>
      <c r="C10" s="1622"/>
      <c r="D10" s="1622"/>
      <c r="E10" s="1622"/>
      <c r="F10" s="1622"/>
      <c r="G10" s="1622"/>
      <c r="H10" s="1622"/>
      <c r="I10" s="1623"/>
      <c r="J10" s="1623"/>
      <c r="K10" s="1623"/>
      <c r="L10" s="1623"/>
      <c r="M10" s="1623"/>
      <c r="N10" s="1623"/>
      <c r="O10" s="1623"/>
      <c r="P10" s="1623"/>
      <c r="Q10" s="1623"/>
      <c r="R10" s="1623"/>
      <c r="S10" s="1623"/>
      <c r="T10" s="1623"/>
      <c r="U10" s="1623"/>
      <c r="V10" s="1624"/>
    </row>
    <row r="11" spans="1:22" s="78" customFormat="1" ht="15.75">
      <c r="A11" s="293" t="s">
        <v>95</v>
      </c>
      <c r="B11" s="606" t="s">
        <v>165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553"/>
      <c r="P11" s="1554"/>
      <c r="Q11" s="69"/>
      <c r="R11" s="1553"/>
      <c r="S11" s="1554"/>
      <c r="T11" s="69"/>
      <c r="U11" s="655"/>
      <c r="V11" s="656"/>
    </row>
    <row r="12" spans="1:22" s="78" customFormat="1" ht="15.75">
      <c r="A12" s="79"/>
      <c r="B12" s="607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532"/>
      <c r="P12" s="1533"/>
      <c r="Q12" s="20"/>
      <c r="R12" s="1532"/>
      <c r="S12" s="1533"/>
      <c r="T12" s="20"/>
      <c r="U12" s="5"/>
      <c r="V12" s="107"/>
    </row>
    <row r="13" spans="1:22" s="78" customFormat="1" ht="15.75">
      <c r="A13" s="79"/>
      <c r="B13" s="176" t="s">
        <v>42</v>
      </c>
      <c r="C13" s="84"/>
      <c r="D13" s="172">
        <v>10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532"/>
      <c r="P13" s="1533"/>
      <c r="Q13" s="20"/>
      <c r="R13" s="1532"/>
      <c r="S13" s="1533"/>
      <c r="T13" s="20"/>
      <c r="U13" s="8" t="s">
        <v>55</v>
      </c>
      <c r="V13" s="530"/>
    </row>
    <row r="14" spans="1:22" s="78" customFormat="1" ht="15.75">
      <c r="A14" s="114" t="s">
        <v>98</v>
      </c>
      <c r="B14" s="606" t="s">
        <v>103</v>
      </c>
      <c r="C14" s="84" t="s">
        <v>106</v>
      </c>
      <c r="D14" s="16"/>
      <c r="E14" s="28"/>
      <c r="F14" s="28"/>
      <c r="G14" s="660">
        <v>3</v>
      </c>
      <c r="H14" s="85">
        <f aca="true" t="shared" si="0" ref="H14:H19">G14*30</f>
        <v>90</v>
      </c>
      <c r="I14" s="84"/>
      <c r="J14" s="16"/>
      <c r="K14" s="84"/>
      <c r="L14" s="16"/>
      <c r="M14" s="86"/>
      <c r="N14" s="20"/>
      <c r="O14" s="1532"/>
      <c r="P14" s="1533"/>
      <c r="Q14" s="20"/>
      <c r="R14" s="1532"/>
      <c r="S14" s="1533"/>
      <c r="T14" s="20"/>
      <c r="U14" s="67"/>
      <c r="V14" s="107"/>
    </row>
    <row r="15" spans="1:22" s="78" customFormat="1" ht="15.75">
      <c r="A15" s="194" t="s">
        <v>99</v>
      </c>
      <c r="B15" s="607" t="s">
        <v>264</v>
      </c>
      <c r="C15" s="84"/>
      <c r="D15" s="84" t="s">
        <v>107</v>
      </c>
      <c r="E15" s="88"/>
      <c r="F15" s="88"/>
      <c r="G15" s="660">
        <v>2</v>
      </c>
      <c r="H15" s="85">
        <f t="shared" si="0"/>
        <v>60</v>
      </c>
      <c r="I15" s="84"/>
      <c r="J15" s="16"/>
      <c r="K15" s="84"/>
      <c r="L15" s="16"/>
      <c r="M15" s="86"/>
      <c r="N15" s="20"/>
      <c r="O15" s="1532"/>
      <c r="P15" s="1533"/>
      <c r="Q15" s="20"/>
      <c r="R15" s="1532"/>
      <c r="S15" s="1533"/>
      <c r="T15" s="20"/>
      <c r="U15" s="67"/>
      <c r="V15" s="107"/>
    </row>
    <row r="16" spans="1:22" s="78" customFormat="1" ht="31.5">
      <c r="A16" s="114" t="s">
        <v>100</v>
      </c>
      <c r="B16" s="607" t="s">
        <v>104</v>
      </c>
      <c r="C16" s="84" t="s">
        <v>106</v>
      </c>
      <c r="D16" s="84"/>
      <c r="E16" s="88"/>
      <c r="F16" s="88"/>
      <c r="G16" s="28">
        <v>3</v>
      </c>
      <c r="H16" s="85">
        <f t="shared" si="0"/>
        <v>90</v>
      </c>
      <c r="I16" s="84"/>
      <c r="J16" s="16"/>
      <c r="K16" s="84"/>
      <c r="L16" s="16"/>
      <c r="M16" s="86"/>
      <c r="N16" s="20"/>
      <c r="O16" s="1532"/>
      <c r="P16" s="1533"/>
      <c r="Q16" s="20"/>
      <c r="R16" s="1532"/>
      <c r="S16" s="1533"/>
      <c r="T16" s="20"/>
      <c r="U16" s="67"/>
      <c r="V16" s="107"/>
    </row>
    <row r="17" spans="1:22" s="78" customFormat="1" ht="15.75">
      <c r="A17" s="142" t="s">
        <v>101</v>
      </c>
      <c r="B17" s="607" t="s">
        <v>105</v>
      </c>
      <c r="C17" s="91"/>
      <c r="D17" s="91"/>
      <c r="E17" s="556"/>
      <c r="F17" s="556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57"/>
      <c r="N17" s="90"/>
      <c r="O17" s="1532"/>
      <c r="P17" s="1533"/>
      <c r="Q17" s="90"/>
      <c r="R17" s="1532"/>
      <c r="S17" s="1533"/>
      <c r="T17" s="90"/>
      <c r="U17" s="95"/>
      <c r="V17" s="107"/>
    </row>
    <row r="18" spans="1:22" s="78" customFormat="1" ht="15.75">
      <c r="A18" s="90"/>
      <c r="B18" s="607" t="s">
        <v>41</v>
      </c>
      <c r="C18" s="91"/>
      <c r="D18" s="91"/>
      <c r="E18" s="556"/>
      <c r="F18" s="556"/>
      <c r="G18" s="558">
        <v>3</v>
      </c>
      <c r="H18" s="84">
        <f t="shared" si="0"/>
        <v>90</v>
      </c>
      <c r="I18" s="91"/>
      <c r="J18" s="93"/>
      <c r="K18" s="91"/>
      <c r="L18" s="93"/>
      <c r="M18" s="557"/>
      <c r="N18" s="90"/>
      <c r="O18" s="1532"/>
      <c r="P18" s="1533"/>
      <c r="Q18" s="90"/>
      <c r="R18" s="1532"/>
      <c r="S18" s="1533"/>
      <c r="T18" s="20"/>
      <c r="U18" s="67"/>
      <c r="V18" s="107"/>
    </row>
    <row r="19" spans="1:22" s="78" customFormat="1" ht="16.5" thickBot="1">
      <c r="A19" s="96"/>
      <c r="B19" s="559" t="s">
        <v>42</v>
      </c>
      <c r="C19" s="560">
        <v>5</v>
      </c>
      <c r="D19" s="560"/>
      <c r="E19" s="97"/>
      <c r="F19" s="97"/>
      <c r="G19" s="177">
        <v>1.5</v>
      </c>
      <c r="H19" s="54">
        <f t="shared" si="0"/>
        <v>45</v>
      </c>
      <c r="I19" s="560">
        <v>4</v>
      </c>
      <c r="J19" s="585">
        <v>4</v>
      </c>
      <c r="K19" s="560"/>
      <c r="L19" s="98"/>
      <c r="M19" s="55">
        <f>H19-I19</f>
        <v>41</v>
      </c>
      <c r="N19" s="587">
        <v>4</v>
      </c>
      <c r="O19" s="1532"/>
      <c r="P19" s="1533"/>
      <c r="Q19" s="96"/>
      <c r="R19" s="1532"/>
      <c r="S19" s="1533"/>
      <c r="T19" s="561"/>
      <c r="U19" s="99"/>
      <c r="V19" s="178"/>
    </row>
    <row r="20" spans="1:22" s="78" customFormat="1" ht="15.75" customHeight="1">
      <c r="A20" s="1743" t="s">
        <v>102</v>
      </c>
      <c r="B20" s="1744"/>
      <c r="C20" s="1744"/>
      <c r="D20" s="1744"/>
      <c r="E20" s="1744"/>
      <c r="F20" s="1744"/>
      <c r="G20" s="562">
        <f>G11+G14+G15+G16+G17</f>
        <v>19</v>
      </c>
      <c r="H20" s="562">
        <f>H11+H14+H15+H16+H17</f>
        <v>570</v>
      </c>
      <c r="I20" s="57"/>
      <c r="J20" s="563"/>
      <c r="K20" s="100"/>
      <c r="L20" s="59"/>
      <c r="M20" s="564"/>
      <c r="N20" s="58"/>
      <c r="O20" s="1553"/>
      <c r="P20" s="1554"/>
      <c r="Q20" s="69"/>
      <c r="R20" s="1553"/>
      <c r="S20" s="1554"/>
      <c r="T20" s="69"/>
      <c r="U20" s="100"/>
      <c r="V20" s="179"/>
    </row>
    <row r="21" spans="1:22" s="78" customFormat="1" ht="16.5" customHeight="1" thickBot="1">
      <c r="A21" s="1670" t="s">
        <v>70</v>
      </c>
      <c r="B21" s="1671"/>
      <c r="C21" s="1671"/>
      <c r="D21" s="1671"/>
      <c r="E21" s="1671"/>
      <c r="F21" s="1671"/>
      <c r="G21" s="101">
        <f>G12+G14+G16+G18+G15</f>
        <v>16</v>
      </c>
      <c r="H21" s="101">
        <f>H12+H14+H16+H18+H15</f>
        <v>480</v>
      </c>
      <c r="I21" s="565"/>
      <c r="J21" s="566"/>
      <c r="K21" s="567"/>
      <c r="L21" s="22"/>
      <c r="M21" s="568"/>
      <c r="N21" s="25"/>
      <c r="O21" s="1538"/>
      <c r="P21" s="1539"/>
      <c r="Q21" s="96"/>
      <c r="R21" s="1538"/>
      <c r="S21" s="1539"/>
      <c r="T21" s="90"/>
      <c r="U21" s="94"/>
      <c r="V21" s="116"/>
    </row>
    <row r="22" spans="1:22" s="78" customFormat="1" ht="22.5" customHeight="1" thickBot="1">
      <c r="A22" s="1743" t="s">
        <v>121</v>
      </c>
      <c r="B22" s="1744"/>
      <c r="C22" s="1744"/>
      <c r="D22" s="1744"/>
      <c r="E22" s="1744"/>
      <c r="F22" s="1744"/>
      <c r="G22" s="569">
        <f>G19+G13</f>
        <v>3</v>
      </c>
      <c r="H22" s="569">
        <f>H19+H13</f>
        <v>90</v>
      </c>
      <c r="I22" s="570">
        <f>SUM(I11:I19)</f>
        <v>8</v>
      </c>
      <c r="J22" s="570">
        <f>SUM(J11:J19)</f>
        <v>4</v>
      </c>
      <c r="K22" s="570"/>
      <c r="L22" s="570">
        <f>SUM(L11:L19)</f>
        <v>4</v>
      </c>
      <c r="M22" s="570">
        <f>SUM(M11:M19)</f>
        <v>82</v>
      </c>
      <c r="N22" s="571">
        <f>SUM(N11:N19)</f>
        <v>4</v>
      </c>
      <c r="O22" s="1534"/>
      <c r="P22" s="1535"/>
      <c r="Q22" s="572"/>
      <c r="R22" s="1573"/>
      <c r="S22" s="1574"/>
      <c r="T22" s="573"/>
      <c r="U22" s="273" t="s">
        <v>55</v>
      </c>
      <c r="V22" s="586"/>
    </row>
    <row r="23" spans="1:22" s="78" customFormat="1" ht="16.5" thickBot="1">
      <c r="A23" s="1597" t="s">
        <v>108</v>
      </c>
      <c r="B23" s="1598"/>
      <c r="C23" s="1598"/>
      <c r="D23" s="1598"/>
      <c r="E23" s="1598"/>
      <c r="F23" s="1598"/>
      <c r="G23" s="1598"/>
      <c r="H23" s="1598"/>
      <c r="I23" s="1598"/>
      <c r="J23" s="1598"/>
      <c r="K23" s="1598"/>
      <c r="L23" s="1598"/>
      <c r="M23" s="1598"/>
      <c r="N23" s="1598"/>
      <c r="O23" s="1598"/>
      <c r="P23" s="1598"/>
      <c r="Q23" s="1599"/>
      <c r="R23" s="1599"/>
      <c r="S23" s="1599"/>
      <c r="T23" s="1598"/>
      <c r="U23" s="1598"/>
      <c r="V23" s="1600"/>
    </row>
    <row r="24" spans="1:22" s="78" customFormat="1" ht="15.75">
      <c r="A24" s="181" t="s">
        <v>109</v>
      </c>
      <c r="B24" s="182" t="s">
        <v>123</v>
      </c>
      <c r="C24" s="183"/>
      <c r="D24" s="184"/>
      <c r="E24" s="185"/>
      <c r="F24" s="186"/>
      <c r="G24" s="664">
        <v>2</v>
      </c>
      <c r="H24" s="100">
        <f aca="true" t="shared" si="1" ref="H24:H59">G24*30</f>
        <v>60</v>
      </c>
      <c r="I24" s="188"/>
      <c r="J24" s="189"/>
      <c r="K24" s="190"/>
      <c r="L24" s="189"/>
      <c r="M24" s="191"/>
      <c r="N24" s="192"/>
      <c r="O24" s="1553"/>
      <c r="P24" s="1554"/>
      <c r="Q24" s="193"/>
      <c r="R24" s="1553"/>
      <c r="S24" s="1554"/>
      <c r="T24" s="193"/>
      <c r="U24" s="60"/>
      <c r="V24" s="113"/>
    </row>
    <row r="25" spans="1:22" s="78" customFormat="1" ht="31.5">
      <c r="A25" s="194" t="s">
        <v>124</v>
      </c>
      <c r="B25" s="195" t="s">
        <v>54</v>
      </c>
      <c r="C25" s="196"/>
      <c r="D25" s="196"/>
      <c r="E25" s="197"/>
      <c r="F25" s="106"/>
      <c r="G25" s="660">
        <f>G26+G27</f>
        <v>4</v>
      </c>
      <c r="H25" s="198">
        <f t="shared" si="1"/>
        <v>120</v>
      </c>
      <c r="I25" s="199"/>
      <c r="J25" s="200"/>
      <c r="K25" s="198"/>
      <c r="L25" s="200"/>
      <c r="M25" s="201"/>
      <c r="N25" s="19"/>
      <c r="O25" s="1532"/>
      <c r="P25" s="1533"/>
      <c r="Q25" s="202"/>
      <c r="R25" s="1532"/>
      <c r="S25" s="1533"/>
      <c r="T25" s="202"/>
      <c r="U25" s="67"/>
      <c r="V25" s="107"/>
    </row>
    <row r="26" spans="1:22" s="78" customFormat="1" ht="15.75">
      <c r="A26" s="19"/>
      <c r="B26" s="17" t="s">
        <v>41</v>
      </c>
      <c r="C26" s="203"/>
      <c r="D26" s="203"/>
      <c r="E26" s="88"/>
      <c r="F26" s="204"/>
      <c r="G26" s="665">
        <v>1.5</v>
      </c>
      <c r="H26" s="7">
        <f t="shared" si="1"/>
        <v>45</v>
      </c>
      <c r="I26" s="206"/>
      <c r="J26" s="207"/>
      <c r="K26" s="7"/>
      <c r="L26" s="207"/>
      <c r="M26" s="86"/>
      <c r="N26" s="19"/>
      <c r="O26" s="1532"/>
      <c r="P26" s="1533"/>
      <c r="Q26" s="202"/>
      <c r="R26" s="1532"/>
      <c r="S26" s="1533"/>
      <c r="T26" s="202"/>
      <c r="U26" s="67"/>
      <c r="V26" s="107"/>
    </row>
    <row r="27" spans="1:22" s="78" customFormat="1" ht="15.75">
      <c r="A27" s="19" t="s">
        <v>125</v>
      </c>
      <c r="B27" s="29" t="s">
        <v>42</v>
      </c>
      <c r="C27" s="203">
        <v>8</v>
      </c>
      <c r="D27" s="203"/>
      <c r="E27" s="88"/>
      <c r="F27" s="204"/>
      <c r="G27" s="660">
        <v>2.5</v>
      </c>
      <c r="H27" s="198">
        <f t="shared" si="1"/>
        <v>75</v>
      </c>
      <c r="I27" s="206">
        <v>10</v>
      </c>
      <c r="J27" s="208" t="s">
        <v>257</v>
      </c>
      <c r="K27" s="7"/>
      <c r="L27" s="172" t="s">
        <v>265</v>
      </c>
      <c r="M27" s="86">
        <f>H27-I27</f>
        <v>65</v>
      </c>
      <c r="N27" s="19"/>
      <c r="O27" s="1532"/>
      <c r="P27" s="1533"/>
      <c r="Q27" s="202"/>
      <c r="R27" s="1566" t="s">
        <v>266</v>
      </c>
      <c r="S27" s="1567"/>
      <c r="T27" s="202"/>
      <c r="U27" s="67"/>
      <c r="V27" s="209"/>
    </row>
    <row r="28" spans="1:22" s="78" customFormat="1" ht="15.75">
      <c r="A28" s="210" t="s">
        <v>110</v>
      </c>
      <c r="B28" s="211" t="s">
        <v>166</v>
      </c>
      <c r="C28" s="212"/>
      <c r="D28" s="212"/>
      <c r="E28" s="212"/>
      <c r="F28" s="213"/>
      <c r="G28" s="666">
        <f>G29+G30</f>
        <v>6.5</v>
      </c>
      <c r="H28" s="198">
        <f t="shared" si="1"/>
        <v>195</v>
      </c>
      <c r="I28" s="212"/>
      <c r="J28" s="208"/>
      <c r="K28" s="214"/>
      <c r="L28" s="208"/>
      <c r="M28" s="201"/>
      <c r="N28" s="19"/>
      <c r="O28" s="1532"/>
      <c r="P28" s="1533"/>
      <c r="Q28" s="202"/>
      <c r="R28" s="1532"/>
      <c r="S28" s="1533"/>
      <c r="T28" s="202"/>
      <c r="U28" s="5"/>
      <c r="V28" s="215"/>
    </row>
    <row r="29" spans="1:22" s="78" customFormat="1" ht="15.75">
      <c r="A29" s="216"/>
      <c r="B29" s="17" t="s">
        <v>41</v>
      </c>
      <c r="C29" s="212"/>
      <c r="D29" s="212"/>
      <c r="E29" s="212"/>
      <c r="F29" s="213"/>
      <c r="G29" s="667">
        <v>3</v>
      </c>
      <c r="H29" s="213">
        <f>$G29*30</f>
        <v>90</v>
      </c>
      <c r="I29" s="212"/>
      <c r="J29" s="208"/>
      <c r="K29" s="214"/>
      <c r="L29" s="208"/>
      <c r="M29" s="201"/>
      <c r="N29" s="19"/>
      <c r="O29" s="1532"/>
      <c r="P29" s="1533"/>
      <c r="Q29" s="202"/>
      <c r="R29" s="1532"/>
      <c r="S29" s="1533"/>
      <c r="T29" s="202"/>
      <c r="U29" s="5"/>
      <c r="V29" s="215"/>
    </row>
    <row r="30" spans="1:22" s="78" customFormat="1" ht="15.75">
      <c r="A30" s="216" t="s">
        <v>126</v>
      </c>
      <c r="B30" s="29" t="s">
        <v>42</v>
      </c>
      <c r="C30" s="212">
        <v>5</v>
      </c>
      <c r="D30" s="212"/>
      <c r="E30" s="212"/>
      <c r="F30" s="213"/>
      <c r="G30" s="668">
        <v>3.5</v>
      </c>
      <c r="H30" s="218">
        <f>$G30*30</f>
        <v>105</v>
      </c>
      <c r="I30" s="212">
        <v>12</v>
      </c>
      <c r="J30" s="208" t="s">
        <v>256</v>
      </c>
      <c r="K30" s="208" t="s">
        <v>35</v>
      </c>
      <c r="L30" s="208"/>
      <c r="M30" s="86">
        <f>H30-I30</f>
        <v>93</v>
      </c>
      <c r="N30" s="19" t="s">
        <v>36</v>
      </c>
      <c r="O30" s="1532"/>
      <c r="P30" s="1533"/>
      <c r="Q30" s="202"/>
      <c r="R30" s="1532"/>
      <c r="S30" s="1533"/>
      <c r="T30" s="202"/>
      <c r="U30" s="5"/>
      <c r="V30" s="215"/>
    </row>
    <row r="31" spans="1:22" s="78" customFormat="1" ht="15.75">
      <c r="A31" s="220" t="s">
        <v>127</v>
      </c>
      <c r="B31" s="195" t="s">
        <v>78</v>
      </c>
      <c r="C31" s="200"/>
      <c r="D31" s="200"/>
      <c r="E31" s="197"/>
      <c r="F31" s="106"/>
      <c r="G31" s="217">
        <f>G32+G34+G35</f>
        <v>16</v>
      </c>
      <c r="H31" s="198">
        <f aca="true" t="shared" si="2" ref="H31:H36">G31*30</f>
        <v>480</v>
      </c>
      <c r="I31" s="221"/>
      <c r="J31" s="222"/>
      <c r="K31" s="221"/>
      <c r="L31" s="222"/>
      <c r="M31" s="86"/>
      <c r="N31" s="19"/>
      <c r="O31" s="1532"/>
      <c r="P31" s="1533"/>
      <c r="Q31" s="202"/>
      <c r="R31" s="1532"/>
      <c r="S31" s="1533"/>
      <c r="T31" s="202"/>
      <c r="U31" s="67"/>
      <c r="V31" s="107"/>
    </row>
    <row r="32" spans="1:22" s="78" customFormat="1" ht="15.75">
      <c r="A32" s="223"/>
      <c r="B32" s="17" t="s">
        <v>41</v>
      </c>
      <c r="C32" s="208"/>
      <c r="D32" s="208"/>
      <c r="E32" s="224"/>
      <c r="F32" s="204"/>
      <c r="G32" s="214">
        <v>8</v>
      </c>
      <c r="H32" s="7">
        <f t="shared" si="2"/>
        <v>240</v>
      </c>
      <c r="I32" s="214"/>
      <c r="J32" s="208"/>
      <c r="K32" s="214"/>
      <c r="L32" s="208"/>
      <c r="M32" s="86"/>
      <c r="N32" s="19"/>
      <c r="O32" s="1532"/>
      <c r="P32" s="1533"/>
      <c r="Q32" s="202"/>
      <c r="R32" s="1532"/>
      <c r="S32" s="1533"/>
      <c r="T32" s="202"/>
      <c r="U32" s="67"/>
      <c r="V32" s="107"/>
    </row>
    <row r="33" spans="1:22" s="78" customFormat="1" ht="15.75">
      <c r="A33" s="223"/>
      <c r="B33" s="29" t="s">
        <v>42</v>
      </c>
      <c r="C33" s="208"/>
      <c r="D33" s="208"/>
      <c r="E33" s="88"/>
      <c r="F33" s="204"/>
      <c r="G33" s="660">
        <f>G34+G35</f>
        <v>8</v>
      </c>
      <c r="H33" s="198">
        <f t="shared" si="2"/>
        <v>240</v>
      </c>
      <c r="I33" s="212"/>
      <c r="J33" s="208"/>
      <c r="K33" s="214"/>
      <c r="L33" s="208"/>
      <c r="M33" s="86"/>
      <c r="N33" s="19"/>
      <c r="O33" s="1532"/>
      <c r="P33" s="1533"/>
      <c r="Q33" s="202"/>
      <c r="R33" s="1532"/>
      <c r="S33" s="1533"/>
      <c r="T33" s="202"/>
      <c r="U33" s="67"/>
      <c r="V33" s="107"/>
    </row>
    <row r="34" spans="1:22" s="78" customFormat="1" ht="15.75">
      <c r="A34" s="223" t="s">
        <v>128</v>
      </c>
      <c r="B34" s="29" t="s">
        <v>42</v>
      </c>
      <c r="C34" s="203">
        <v>5</v>
      </c>
      <c r="D34" s="208"/>
      <c r="E34" s="88"/>
      <c r="F34" s="204"/>
      <c r="G34" s="660">
        <v>4</v>
      </c>
      <c r="H34" s="198">
        <f t="shared" si="2"/>
        <v>120</v>
      </c>
      <c r="I34" s="212">
        <v>16</v>
      </c>
      <c r="J34" s="208" t="s">
        <v>163</v>
      </c>
      <c r="K34" s="214"/>
      <c r="L34" s="208" t="s">
        <v>37</v>
      </c>
      <c r="M34" s="86">
        <f>H34-I34</f>
        <v>104</v>
      </c>
      <c r="N34" s="19" t="s">
        <v>162</v>
      </c>
      <c r="O34" s="1532"/>
      <c r="P34" s="1533"/>
      <c r="Q34" s="202"/>
      <c r="R34" s="1532"/>
      <c r="S34" s="1533"/>
      <c r="T34" s="202"/>
      <c r="U34" s="67"/>
      <c r="V34" s="107"/>
    </row>
    <row r="35" spans="1:22" s="78" customFormat="1" ht="15.75">
      <c r="A35" s="223" t="s">
        <v>129</v>
      </c>
      <c r="B35" s="29" t="s">
        <v>42</v>
      </c>
      <c r="C35" s="203">
        <v>6</v>
      </c>
      <c r="D35" s="208"/>
      <c r="E35" s="88"/>
      <c r="F35" s="204"/>
      <c r="G35" s="660">
        <v>4</v>
      </c>
      <c r="H35" s="198">
        <f t="shared" si="2"/>
        <v>120</v>
      </c>
      <c r="I35" s="212">
        <v>12</v>
      </c>
      <c r="J35" s="208" t="s">
        <v>257</v>
      </c>
      <c r="K35" s="214"/>
      <c r="L35" s="208" t="s">
        <v>37</v>
      </c>
      <c r="M35" s="86">
        <f>H35-I35</f>
        <v>108</v>
      </c>
      <c r="N35" s="19"/>
      <c r="O35" s="1532" t="s">
        <v>36</v>
      </c>
      <c r="P35" s="1533"/>
      <c r="Q35" s="202"/>
      <c r="R35" s="1532"/>
      <c r="S35" s="1533"/>
      <c r="T35" s="202"/>
      <c r="U35" s="67"/>
      <c r="V35" s="107"/>
    </row>
    <row r="36" spans="1:22" s="78" customFormat="1" ht="15.75">
      <c r="A36" s="181" t="s">
        <v>130</v>
      </c>
      <c r="B36" s="176" t="s">
        <v>167</v>
      </c>
      <c r="C36" s="225"/>
      <c r="D36" s="226"/>
      <c r="E36" s="227"/>
      <c r="F36" s="228"/>
      <c r="G36" s="669">
        <f>G37+G38</f>
        <v>3</v>
      </c>
      <c r="H36" s="229">
        <f t="shared" si="2"/>
        <v>90</v>
      </c>
      <c r="I36" s="230"/>
      <c r="J36" s="231"/>
      <c r="K36" s="232"/>
      <c r="L36" s="231"/>
      <c r="M36" s="233"/>
      <c r="N36" s="19"/>
      <c r="O36" s="1532"/>
      <c r="P36" s="1533"/>
      <c r="Q36" s="234"/>
      <c r="R36" s="1532"/>
      <c r="S36" s="1533"/>
      <c r="T36" s="174"/>
      <c r="U36" s="108"/>
      <c r="V36" s="107"/>
    </row>
    <row r="37" spans="1:22" s="78" customFormat="1" ht="24" customHeight="1">
      <c r="A37" s="223"/>
      <c r="B37" s="17" t="s">
        <v>41</v>
      </c>
      <c r="C37" s="235"/>
      <c r="D37" s="207"/>
      <c r="E37" s="88"/>
      <c r="F37" s="204"/>
      <c r="G37" s="665">
        <v>1.5</v>
      </c>
      <c r="H37" s="7">
        <f t="shared" si="1"/>
        <v>45</v>
      </c>
      <c r="I37" s="214"/>
      <c r="J37" s="208"/>
      <c r="K37" s="7"/>
      <c r="L37" s="208"/>
      <c r="M37" s="236"/>
      <c r="N37" s="19"/>
      <c r="O37" s="1532"/>
      <c r="P37" s="1533"/>
      <c r="Q37" s="202"/>
      <c r="R37" s="1532"/>
      <c r="S37" s="1533"/>
      <c r="T37" s="202"/>
      <c r="U37" s="67"/>
      <c r="V37" s="107"/>
    </row>
    <row r="38" spans="1:22" s="78" customFormat="1" ht="24" customHeight="1">
      <c r="A38" s="223" t="s">
        <v>190</v>
      </c>
      <c r="B38" s="29" t="s">
        <v>42</v>
      </c>
      <c r="C38" s="235"/>
      <c r="D38" s="235">
        <v>9</v>
      </c>
      <c r="E38" s="88"/>
      <c r="F38" s="204"/>
      <c r="G38" s="660">
        <v>1.5</v>
      </c>
      <c r="H38" s="198">
        <f t="shared" si="1"/>
        <v>45</v>
      </c>
      <c r="I38" s="208">
        <f>J38+K38+L38</f>
        <v>4</v>
      </c>
      <c r="J38" s="203">
        <v>4</v>
      </c>
      <c r="K38" s="7"/>
      <c r="L38" s="16"/>
      <c r="M38" s="236">
        <f>H38-I38</f>
        <v>41</v>
      </c>
      <c r="N38" s="19"/>
      <c r="O38" s="1532"/>
      <c r="P38" s="1533"/>
      <c r="Q38" s="202"/>
      <c r="R38" s="1532"/>
      <c r="S38" s="1533"/>
      <c r="T38" s="251">
        <v>4</v>
      </c>
      <c r="U38" s="67"/>
      <c r="V38" s="107"/>
    </row>
    <row r="39" spans="1:22" s="78" customFormat="1" ht="31.5">
      <c r="A39" s="220" t="s">
        <v>131</v>
      </c>
      <c r="B39" s="195" t="s">
        <v>74</v>
      </c>
      <c r="C39" s="238"/>
      <c r="D39" s="200"/>
      <c r="E39" s="197"/>
      <c r="F39" s="106"/>
      <c r="G39" s="660">
        <f>G40+G41</f>
        <v>6.5</v>
      </c>
      <c r="H39" s="198">
        <f t="shared" si="1"/>
        <v>195</v>
      </c>
      <c r="I39" s="221"/>
      <c r="J39" s="222"/>
      <c r="K39" s="198"/>
      <c r="L39" s="222"/>
      <c r="M39" s="236"/>
      <c r="N39" s="19"/>
      <c r="O39" s="1532"/>
      <c r="P39" s="1533"/>
      <c r="Q39" s="202"/>
      <c r="R39" s="1532"/>
      <c r="S39" s="1533"/>
      <c r="T39" s="202"/>
      <c r="U39" s="67"/>
      <c r="V39" s="107"/>
    </row>
    <row r="40" spans="1:22" s="78" customFormat="1" ht="24" customHeight="1">
      <c r="A40" s="223"/>
      <c r="B40" s="17" t="s">
        <v>41</v>
      </c>
      <c r="C40" s="235"/>
      <c r="D40" s="207"/>
      <c r="E40" s="88"/>
      <c r="F40" s="204"/>
      <c r="G40" s="665">
        <v>4</v>
      </c>
      <c r="H40" s="7">
        <f t="shared" si="1"/>
        <v>120</v>
      </c>
      <c r="I40" s="214"/>
      <c r="J40" s="208"/>
      <c r="K40" s="7"/>
      <c r="L40" s="208"/>
      <c r="M40" s="236"/>
      <c r="N40" s="19"/>
      <c r="O40" s="1532"/>
      <c r="P40" s="1533"/>
      <c r="Q40" s="202"/>
      <c r="R40" s="1532"/>
      <c r="S40" s="1533"/>
      <c r="T40" s="202"/>
      <c r="U40" s="67"/>
      <c r="V40" s="107"/>
    </row>
    <row r="41" spans="1:22" s="78" customFormat="1" ht="24" customHeight="1">
      <c r="A41" s="223" t="s">
        <v>132</v>
      </c>
      <c r="B41" s="29" t="s">
        <v>42</v>
      </c>
      <c r="C41" s="235"/>
      <c r="D41" s="235">
        <v>5</v>
      </c>
      <c r="E41" s="88"/>
      <c r="F41" s="204"/>
      <c r="G41" s="660">
        <v>2.5</v>
      </c>
      <c r="H41" s="198">
        <f t="shared" si="1"/>
        <v>75</v>
      </c>
      <c r="I41" s="208">
        <f>J41+K41+L41</f>
        <v>4</v>
      </c>
      <c r="J41" s="203">
        <v>4</v>
      </c>
      <c r="K41" s="7"/>
      <c r="L41" s="172"/>
      <c r="M41" s="236">
        <f>H41-I41</f>
        <v>71</v>
      </c>
      <c r="N41" s="588">
        <v>4</v>
      </c>
      <c r="O41" s="1532"/>
      <c r="P41" s="1533"/>
      <c r="Q41" s="202"/>
      <c r="R41" s="1532"/>
      <c r="S41" s="1533"/>
      <c r="T41" s="202"/>
      <c r="U41" s="67"/>
      <c r="V41" s="107"/>
    </row>
    <row r="42" spans="1:22" s="78" customFormat="1" ht="31.5">
      <c r="A42" s="194" t="s">
        <v>133</v>
      </c>
      <c r="B42" s="29" t="s">
        <v>136</v>
      </c>
      <c r="C42" s="203"/>
      <c r="D42" s="208"/>
      <c r="E42" s="239"/>
      <c r="F42" s="239"/>
      <c r="G42" s="660">
        <f>G43+G45+G44</f>
        <v>3.5</v>
      </c>
      <c r="H42" s="198">
        <f t="shared" si="1"/>
        <v>105</v>
      </c>
      <c r="I42" s="214"/>
      <c r="J42" s="16"/>
      <c r="K42" s="6"/>
      <c r="L42" s="16"/>
      <c r="M42" s="236"/>
      <c r="N42" s="19"/>
      <c r="O42" s="1532"/>
      <c r="P42" s="1533"/>
      <c r="Q42" s="240"/>
      <c r="R42" s="1532"/>
      <c r="S42" s="1533"/>
      <c r="T42" s="234"/>
      <c r="U42" s="108"/>
      <c r="V42" s="107"/>
    </row>
    <row r="43" spans="1:22" s="78" customFormat="1" ht="15.75">
      <c r="A43" s="223"/>
      <c r="B43" s="241" t="s">
        <v>119</v>
      </c>
      <c r="C43" s="203"/>
      <c r="D43" s="208"/>
      <c r="E43" s="239"/>
      <c r="F43" s="239"/>
      <c r="G43" s="665">
        <v>1.5</v>
      </c>
      <c r="H43" s="7">
        <f t="shared" si="1"/>
        <v>45</v>
      </c>
      <c r="I43" s="214"/>
      <c r="J43" s="16"/>
      <c r="K43" s="6"/>
      <c r="L43" s="16"/>
      <c r="M43" s="236"/>
      <c r="N43" s="19"/>
      <c r="O43" s="1532"/>
      <c r="P43" s="1533"/>
      <c r="Q43" s="240"/>
      <c r="R43" s="1532"/>
      <c r="S43" s="1533"/>
      <c r="T43" s="234"/>
      <c r="U43" s="108"/>
      <c r="V43" s="107"/>
    </row>
    <row r="44" spans="1:22" s="78" customFormat="1" ht="15.75">
      <c r="A44" s="223"/>
      <c r="B44" s="241" t="s">
        <v>164</v>
      </c>
      <c r="C44" s="203"/>
      <c r="D44" s="208"/>
      <c r="E44" s="239"/>
      <c r="F44" s="239"/>
      <c r="G44" s="665">
        <v>0.5</v>
      </c>
      <c r="H44" s="7">
        <f t="shared" si="1"/>
        <v>15</v>
      </c>
      <c r="I44" s="214"/>
      <c r="J44" s="16"/>
      <c r="K44" s="6"/>
      <c r="L44" s="16"/>
      <c r="M44" s="236"/>
      <c r="N44" s="19"/>
      <c r="O44" s="1532"/>
      <c r="P44" s="1533"/>
      <c r="Q44" s="240"/>
      <c r="R44" s="1532"/>
      <c r="S44" s="1533"/>
      <c r="T44" s="234"/>
      <c r="U44" s="108"/>
      <c r="V44" s="107"/>
    </row>
    <row r="45" spans="1:22" s="78" customFormat="1" ht="15.75">
      <c r="A45" s="223" t="s">
        <v>134</v>
      </c>
      <c r="B45" s="29" t="s">
        <v>42</v>
      </c>
      <c r="C45" s="203">
        <v>9</v>
      </c>
      <c r="D45" s="208"/>
      <c r="E45" s="239"/>
      <c r="F45" s="239"/>
      <c r="G45" s="660">
        <v>1.5</v>
      </c>
      <c r="H45" s="198">
        <f t="shared" si="1"/>
        <v>45</v>
      </c>
      <c r="I45" s="208">
        <f>J45+K45+L45</f>
        <v>4</v>
      </c>
      <c r="J45" s="172">
        <v>4</v>
      </c>
      <c r="K45" s="4"/>
      <c r="L45" s="16"/>
      <c r="M45" s="236">
        <f>H45-I45</f>
        <v>41</v>
      </c>
      <c r="N45" s="19"/>
      <c r="O45" s="1532"/>
      <c r="P45" s="1533"/>
      <c r="Q45" s="240"/>
      <c r="R45" s="1532"/>
      <c r="S45" s="1533"/>
      <c r="T45" s="174">
        <v>4</v>
      </c>
      <c r="U45" s="108"/>
      <c r="V45" s="107"/>
    </row>
    <row r="46" spans="1:22" s="78" customFormat="1" ht="31.5">
      <c r="A46" s="220" t="s">
        <v>135</v>
      </c>
      <c r="B46" s="242" t="s">
        <v>75</v>
      </c>
      <c r="C46" s="196"/>
      <c r="D46" s="222"/>
      <c r="E46" s="243"/>
      <c r="F46" s="106"/>
      <c r="G46" s="660">
        <f>G47+G48</f>
        <v>3</v>
      </c>
      <c r="H46" s="11">
        <f>PRODUCT(G46,30)</f>
        <v>90</v>
      </c>
      <c r="I46" s="111"/>
      <c r="J46" s="111"/>
      <c r="K46" s="111"/>
      <c r="L46" s="111"/>
      <c r="M46" s="244"/>
      <c r="N46" s="245"/>
      <c r="O46" s="1532"/>
      <c r="P46" s="1533"/>
      <c r="Q46" s="246"/>
      <c r="R46" s="1532"/>
      <c r="S46" s="1533"/>
      <c r="T46" s="247"/>
      <c r="U46" s="112"/>
      <c r="V46" s="107"/>
    </row>
    <row r="47" spans="1:22" s="78" customFormat="1" ht="15.75">
      <c r="A47" s="223"/>
      <c r="B47" s="17" t="s">
        <v>41</v>
      </c>
      <c r="C47" s="203"/>
      <c r="D47" s="208"/>
      <c r="E47" s="248"/>
      <c r="F47" s="204"/>
      <c r="G47" s="665">
        <v>1.5</v>
      </c>
      <c r="H47" s="4">
        <f>PRODUCT(G47,30)</f>
        <v>45</v>
      </c>
      <c r="I47" s="214"/>
      <c r="J47" s="208"/>
      <c r="K47" s="214"/>
      <c r="L47" s="16"/>
      <c r="M47" s="236"/>
      <c r="N47" s="249"/>
      <c r="O47" s="1532"/>
      <c r="P47" s="1533"/>
      <c r="Q47" s="250"/>
      <c r="R47" s="1532"/>
      <c r="S47" s="1533"/>
      <c r="T47" s="251"/>
      <c r="U47" s="108"/>
      <c r="V47" s="107"/>
    </row>
    <row r="48" spans="1:22" s="78" customFormat="1" ht="15.75">
      <c r="A48" s="223" t="s">
        <v>137</v>
      </c>
      <c r="B48" s="29" t="s">
        <v>42</v>
      </c>
      <c r="C48" s="203"/>
      <c r="D48" s="203">
        <v>9</v>
      </c>
      <c r="E48" s="248"/>
      <c r="F48" s="204"/>
      <c r="G48" s="617">
        <v>1.5</v>
      </c>
      <c r="H48" s="11">
        <f>PRODUCT(G48,30)</f>
        <v>45</v>
      </c>
      <c r="I48" s="208">
        <f>J48+K48+L48</f>
        <v>4</v>
      </c>
      <c r="J48" s="203">
        <v>4</v>
      </c>
      <c r="K48" s="214"/>
      <c r="L48" s="16"/>
      <c r="M48" s="236">
        <f>H48-I48</f>
        <v>41</v>
      </c>
      <c r="N48" s="253"/>
      <c r="O48" s="1532"/>
      <c r="P48" s="1533"/>
      <c r="Q48" s="254"/>
      <c r="R48" s="1532"/>
      <c r="S48" s="1533"/>
      <c r="T48" s="251">
        <v>4</v>
      </c>
      <c r="U48" s="108"/>
      <c r="V48" s="107"/>
    </row>
    <row r="49" spans="1:22" s="78" customFormat="1" ht="15.75">
      <c r="A49" s="194" t="s">
        <v>138</v>
      </c>
      <c r="B49" s="175" t="s">
        <v>184</v>
      </c>
      <c r="C49" s="208"/>
      <c r="D49" s="208"/>
      <c r="E49" s="248"/>
      <c r="F49" s="204"/>
      <c r="G49" s="660">
        <f>G50+G51</f>
        <v>5</v>
      </c>
      <c r="H49" s="28">
        <f>H50+H51</f>
        <v>135</v>
      </c>
      <c r="I49" s="28"/>
      <c r="J49" s="28"/>
      <c r="K49" s="28">
        <f>K50+K51</f>
        <v>0</v>
      </c>
      <c r="L49" s="28"/>
      <c r="M49" s="255"/>
      <c r="N49" s="256"/>
      <c r="O49" s="1532"/>
      <c r="P49" s="1533"/>
      <c r="Q49" s="257"/>
      <c r="R49" s="1532"/>
      <c r="S49" s="1533"/>
      <c r="T49" s="257"/>
      <c r="U49" s="62"/>
      <c r="V49" s="107"/>
    </row>
    <row r="50" spans="1:22" s="78" customFormat="1" ht="15.75">
      <c r="A50" s="223"/>
      <c r="B50" s="17" t="s">
        <v>41</v>
      </c>
      <c r="C50" s="208"/>
      <c r="D50" s="208"/>
      <c r="E50" s="248"/>
      <c r="F50" s="204"/>
      <c r="G50" s="665">
        <v>1.5</v>
      </c>
      <c r="H50" s="7">
        <f>G50*30</f>
        <v>45</v>
      </c>
      <c r="I50" s="258"/>
      <c r="J50" s="208"/>
      <c r="K50" s="214"/>
      <c r="L50" s="208"/>
      <c r="M50" s="236"/>
      <c r="N50" s="19"/>
      <c r="O50" s="1532"/>
      <c r="P50" s="1533"/>
      <c r="Q50" s="234"/>
      <c r="R50" s="1532"/>
      <c r="S50" s="1533"/>
      <c r="T50" s="234"/>
      <c r="U50" s="108"/>
      <c r="V50" s="107"/>
    </row>
    <row r="51" spans="1:22" s="78" customFormat="1" ht="15.75">
      <c r="A51" s="223" t="s">
        <v>139</v>
      </c>
      <c r="B51" s="29" t="s">
        <v>42</v>
      </c>
      <c r="C51" s="208"/>
      <c r="D51" s="203">
        <v>7</v>
      </c>
      <c r="E51" s="248"/>
      <c r="F51" s="204"/>
      <c r="G51" s="660">
        <v>3.5</v>
      </c>
      <c r="H51" s="198">
        <v>90</v>
      </c>
      <c r="I51" s="258">
        <v>6</v>
      </c>
      <c r="J51" s="208" t="s">
        <v>256</v>
      </c>
      <c r="K51" s="214"/>
      <c r="L51" s="208" t="s">
        <v>265</v>
      </c>
      <c r="M51" s="236">
        <f>H51-I51</f>
        <v>84</v>
      </c>
      <c r="N51" s="19"/>
      <c r="O51" s="1532" t="s">
        <v>83</v>
      </c>
      <c r="P51" s="1533"/>
      <c r="Q51" s="202"/>
      <c r="R51" s="1532"/>
      <c r="S51" s="1533"/>
      <c r="T51" s="234"/>
      <c r="U51" s="108"/>
      <c r="V51" s="107"/>
    </row>
    <row r="52" spans="1:22" s="78" customFormat="1" ht="15.75">
      <c r="A52" s="220" t="s">
        <v>140</v>
      </c>
      <c r="B52" s="195" t="s">
        <v>56</v>
      </c>
      <c r="C52" s="222"/>
      <c r="D52" s="222"/>
      <c r="E52" s="197"/>
      <c r="F52" s="106"/>
      <c r="G52" s="28">
        <f>G53+G54</f>
        <v>11</v>
      </c>
      <c r="H52" s="198">
        <f t="shared" si="1"/>
        <v>330</v>
      </c>
      <c r="I52" s="221"/>
      <c r="J52" s="222"/>
      <c r="K52" s="221"/>
      <c r="L52" s="222"/>
      <c r="M52" s="236"/>
      <c r="N52" s="19"/>
      <c r="O52" s="1532"/>
      <c r="P52" s="1533"/>
      <c r="Q52" s="202"/>
      <c r="R52" s="1532"/>
      <c r="S52" s="1533"/>
      <c r="T52" s="202"/>
      <c r="U52" s="67"/>
      <c r="V52" s="107"/>
    </row>
    <row r="53" spans="1:22" s="78" customFormat="1" ht="15.75">
      <c r="A53" s="223"/>
      <c r="B53" s="17" t="s">
        <v>41</v>
      </c>
      <c r="C53" s="208"/>
      <c r="D53" s="208"/>
      <c r="E53" s="88"/>
      <c r="F53" s="204"/>
      <c r="G53" s="205">
        <v>5</v>
      </c>
      <c r="H53" s="7">
        <f t="shared" si="1"/>
        <v>150</v>
      </c>
      <c r="I53" s="214"/>
      <c r="J53" s="208"/>
      <c r="K53" s="214"/>
      <c r="L53" s="208"/>
      <c r="M53" s="236"/>
      <c r="N53" s="19"/>
      <c r="O53" s="1532"/>
      <c r="P53" s="1533"/>
      <c r="Q53" s="202"/>
      <c r="R53" s="1532"/>
      <c r="S53" s="1533"/>
      <c r="T53" s="202"/>
      <c r="U53" s="67"/>
      <c r="V53" s="107"/>
    </row>
    <row r="54" spans="1:22" s="78" customFormat="1" ht="15.75">
      <c r="A54" s="223"/>
      <c r="B54" s="29" t="s">
        <v>42</v>
      </c>
      <c r="C54" s="208"/>
      <c r="D54" s="208"/>
      <c r="E54" s="88"/>
      <c r="F54" s="204"/>
      <c r="G54" s="28">
        <f>G55+G56</f>
        <v>6</v>
      </c>
      <c r="H54" s="198">
        <f t="shared" si="1"/>
        <v>180</v>
      </c>
      <c r="I54" s="208"/>
      <c r="J54" s="203"/>
      <c r="K54" s="214"/>
      <c r="L54" s="208"/>
      <c r="M54" s="236"/>
      <c r="N54" s="19"/>
      <c r="O54" s="1532"/>
      <c r="P54" s="1533"/>
      <c r="Q54" s="202"/>
      <c r="R54" s="1532"/>
      <c r="S54" s="1533"/>
      <c r="T54" s="202"/>
      <c r="U54" s="67"/>
      <c r="V54" s="107"/>
    </row>
    <row r="55" spans="1:22" s="78" customFormat="1" ht="15.75">
      <c r="A55" s="223" t="s">
        <v>141</v>
      </c>
      <c r="B55" s="29" t="s">
        <v>42</v>
      </c>
      <c r="C55" s="208"/>
      <c r="D55" s="203">
        <v>5</v>
      </c>
      <c r="E55" s="88"/>
      <c r="F55" s="204"/>
      <c r="G55" s="28">
        <v>3</v>
      </c>
      <c r="H55" s="198">
        <f t="shared" si="1"/>
        <v>90</v>
      </c>
      <c r="I55" s="214">
        <v>14</v>
      </c>
      <c r="J55" s="208" t="s">
        <v>257</v>
      </c>
      <c r="K55" s="214" t="s">
        <v>73</v>
      </c>
      <c r="L55" s="208"/>
      <c r="M55" s="236">
        <f>H55-I55</f>
        <v>76</v>
      </c>
      <c r="N55" s="19" t="s">
        <v>87</v>
      </c>
      <c r="O55" s="1532"/>
      <c r="P55" s="1533"/>
      <c r="Q55" s="202"/>
      <c r="R55" s="1532"/>
      <c r="S55" s="1533"/>
      <c r="T55" s="202"/>
      <c r="U55" s="67"/>
      <c r="V55" s="107"/>
    </row>
    <row r="56" spans="1:22" s="78" customFormat="1" ht="15.75">
      <c r="A56" s="223" t="s">
        <v>191</v>
      </c>
      <c r="B56" s="29" t="s">
        <v>42</v>
      </c>
      <c r="C56" s="203">
        <v>6</v>
      </c>
      <c r="D56" s="208"/>
      <c r="E56" s="88"/>
      <c r="F56" s="204"/>
      <c r="G56" s="660">
        <v>3</v>
      </c>
      <c r="H56" s="198">
        <f t="shared" si="1"/>
        <v>90</v>
      </c>
      <c r="I56" s="203">
        <v>14</v>
      </c>
      <c r="J56" s="208" t="s">
        <v>257</v>
      </c>
      <c r="K56" s="214" t="s">
        <v>73</v>
      </c>
      <c r="L56" s="208"/>
      <c r="M56" s="236">
        <f>H56-I56</f>
        <v>76</v>
      </c>
      <c r="N56" s="259"/>
      <c r="O56" s="1566" t="s">
        <v>87</v>
      </c>
      <c r="P56" s="1567"/>
      <c r="Q56" s="202"/>
      <c r="R56" s="1532"/>
      <c r="S56" s="1533"/>
      <c r="T56" s="202"/>
      <c r="U56" s="67"/>
      <c r="V56" s="107"/>
    </row>
    <row r="57" spans="1:22" s="78" customFormat="1" ht="15.75">
      <c r="A57" s="220" t="s">
        <v>142</v>
      </c>
      <c r="B57" s="195" t="s">
        <v>57</v>
      </c>
      <c r="C57" s="196"/>
      <c r="D57" s="222"/>
      <c r="E57" s="260"/>
      <c r="F57" s="106"/>
      <c r="G57" s="670">
        <f>G58+G59</f>
        <v>6</v>
      </c>
      <c r="H57" s="198">
        <f t="shared" si="1"/>
        <v>180</v>
      </c>
      <c r="I57" s="221"/>
      <c r="J57" s="222"/>
      <c r="K57" s="221"/>
      <c r="L57" s="222"/>
      <c r="M57" s="201"/>
      <c r="N57" s="194"/>
      <c r="O57" s="1549"/>
      <c r="P57" s="1550"/>
      <c r="Q57" s="202"/>
      <c r="R57" s="1532"/>
      <c r="S57" s="1533"/>
      <c r="T57" s="202"/>
      <c r="U57" s="67"/>
      <c r="V57" s="107"/>
    </row>
    <row r="58" spans="1:22" s="78" customFormat="1" ht="15.75">
      <c r="A58" s="223"/>
      <c r="B58" s="17" t="s">
        <v>41</v>
      </c>
      <c r="C58" s="203"/>
      <c r="D58" s="208"/>
      <c r="E58" s="88"/>
      <c r="F58" s="204"/>
      <c r="G58" s="665">
        <v>1</v>
      </c>
      <c r="H58" s="7">
        <f t="shared" si="1"/>
        <v>30</v>
      </c>
      <c r="I58" s="214"/>
      <c r="J58" s="208"/>
      <c r="K58" s="214"/>
      <c r="L58" s="208"/>
      <c r="M58" s="86"/>
      <c r="N58" s="19"/>
      <c r="O58" s="1549"/>
      <c r="P58" s="1550"/>
      <c r="Q58" s="202"/>
      <c r="R58" s="1532"/>
      <c r="S58" s="1533"/>
      <c r="T58" s="202"/>
      <c r="U58" s="67"/>
      <c r="V58" s="107"/>
    </row>
    <row r="59" spans="1:22" s="78" customFormat="1" ht="16.5" thickBot="1">
      <c r="A59" s="261" t="s">
        <v>192</v>
      </c>
      <c r="B59" s="109" t="s">
        <v>42</v>
      </c>
      <c r="C59" s="262">
        <v>5</v>
      </c>
      <c r="D59" s="263"/>
      <c r="E59" s="97"/>
      <c r="F59" s="264"/>
      <c r="G59" s="671">
        <v>5</v>
      </c>
      <c r="H59" s="265">
        <f t="shared" si="1"/>
        <v>150</v>
      </c>
      <c r="I59" s="262">
        <v>10</v>
      </c>
      <c r="J59" s="208" t="s">
        <v>257</v>
      </c>
      <c r="K59" s="214"/>
      <c r="L59" s="203" t="s">
        <v>265</v>
      </c>
      <c r="M59" s="55">
        <f>H59-I59</f>
        <v>140</v>
      </c>
      <c r="N59" s="25" t="s">
        <v>266</v>
      </c>
      <c r="O59" s="1549"/>
      <c r="P59" s="1550"/>
      <c r="Q59" s="266"/>
      <c r="R59" s="1532"/>
      <c r="S59" s="1533"/>
      <c r="T59" s="266"/>
      <c r="U59" s="66"/>
      <c r="V59" s="267"/>
    </row>
    <row r="60" spans="1:22" ht="16.5" customHeight="1" thickBot="1">
      <c r="A60" s="1628" t="s">
        <v>111</v>
      </c>
      <c r="B60" s="1629"/>
      <c r="C60" s="1629"/>
      <c r="D60" s="1629"/>
      <c r="E60" s="1629"/>
      <c r="F60" s="1630"/>
      <c r="G60" s="574">
        <f>G57+G52+G49+G46+G42+G39+G36+G31+G28+G25+G24</f>
        <v>66.5</v>
      </c>
      <c r="H60" s="575">
        <f>H57+H52+H49+H46+H42+H39+H36+H31+H28+H25+H24</f>
        <v>1980</v>
      </c>
      <c r="I60" s="575"/>
      <c r="J60" s="576"/>
      <c r="K60" s="577"/>
      <c r="L60" s="578"/>
      <c r="M60" s="579"/>
      <c r="N60" s="580"/>
      <c r="O60" s="1534"/>
      <c r="P60" s="1535"/>
      <c r="Q60" s="581"/>
      <c r="R60" s="1534"/>
      <c r="S60" s="1535"/>
      <c r="T60" s="581"/>
      <c r="U60" s="582"/>
      <c r="V60" s="583"/>
    </row>
    <row r="61" spans="1:22" ht="15.75" customHeight="1" thickBot="1">
      <c r="A61" s="1628" t="s">
        <v>61</v>
      </c>
      <c r="B61" s="1629"/>
      <c r="C61" s="1629"/>
      <c r="D61" s="1629"/>
      <c r="E61" s="1629"/>
      <c r="F61" s="1630"/>
      <c r="G61" s="268">
        <f>G58+G53+G50+G47+G44+G43+G40+G37+G32+G29+G26+G24</f>
        <v>31</v>
      </c>
      <c r="H61" s="269">
        <f>H58+H53+H50+H47+H44+H43+H40+H37+H32+H29+H26+H24</f>
        <v>930</v>
      </c>
      <c r="I61" s="269"/>
      <c r="J61" s="270"/>
      <c r="K61" s="290"/>
      <c r="L61" s="291"/>
      <c r="M61" s="161"/>
      <c r="N61" s="271"/>
      <c r="O61" s="1573"/>
      <c r="P61" s="1574"/>
      <c r="Q61" s="272"/>
      <c r="R61" s="1573"/>
      <c r="S61" s="1574"/>
      <c r="T61" s="272"/>
      <c r="U61" s="273"/>
      <c r="V61" s="180"/>
    </row>
    <row r="62" spans="1:22" s="171" customFormat="1" ht="16.5" customHeight="1" thickBot="1">
      <c r="A62" s="1635" t="s">
        <v>122</v>
      </c>
      <c r="B62" s="1636"/>
      <c r="C62" s="1636"/>
      <c r="D62" s="1636"/>
      <c r="E62" s="1636"/>
      <c r="F62" s="1637"/>
      <c r="G62" s="101">
        <f>G59+G54+G51+G48+G45+G41+G38+G33+G30+G27</f>
        <v>35.5</v>
      </c>
      <c r="H62" s="102">
        <f>H59+H54+H51+H48+H45+H41+H38+H33+H30+H27</f>
        <v>1050</v>
      </c>
      <c r="I62" s="383">
        <f>SUM(I24:I59)</f>
        <v>110</v>
      </c>
      <c r="J62" s="283" t="s">
        <v>269</v>
      </c>
      <c r="K62" s="292" t="s">
        <v>189</v>
      </c>
      <c r="L62" s="292" t="s">
        <v>268</v>
      </c>
      <c r="M62" s="103">
        <f>SUM(M24:M59)</f>
        <v>940</v>
      </c>
      <c r="N62" s="276" t="s">
        <v>185</v>
      </c>
      <c r="O62" s="1534" t="s">
        <v>267</v>
      </c>
      <c r="P62" s="1535"/>
      <c r="Q62" s="274"/>
      <c r="R62" s="1534" t="s">
        <v>266</v>
      </c>
      <c r="S62" s="1535"/>
      <c r="T62" s="572">
        <v>12</v>
      </c>
      <c r="U62" s="105"/>
      <c r="V62" s="178"/>
    </row>
    <row r="63" spans="1:22" ht="22.5" customHeight="1">
      <c r="A63" s="1750" t="s">
        <v>118</v>
      </c>
      <c r="B63" s="1751"/>
      <c r="C63" s="1751"/>
      <c r="D63" s="1751"/>
      <c r="E63" s="1751"/>
      <c r="F63" s="1751"/>
      <c r="G63" s="1752"/>
      <c r="H63" s="1752"/>
      <c r="I63" s="1752"/>
      <c r="J63" s="1752"/>
      <c r="K63" s="1752"/>
      <c r="L63" s="1752"/>
      <c r="M63" s="1752"/>
      <c r="N63" s="1752"/>
      <c r="O63" s="1752"/>
      <c r="P63" s="1752"/>
      <c r="Q63" s="1752"/>
      <c r="R63" s="1752"/>
      <c r="S63" s="1752"/>
      <c r="T63" s="1752"/>
      <c r="U63" s="1752"/>
      <c r="V63" s="1753"/>
    </row>
    <row r="64" spans="1:22" s="427" customFormat="1" ht="15.75" customHeight="1" thickBot="1">
      <c r="A64" s="1594" t="s">
        <v>168</v>
      </c>
      <c r="B64" s="1595"/>
      <c r="C64" s="1595"/>
      <c r="D64" s="1595"/>
      <c r="E64" s="1595"/>
      <c r="F64" s="1595"/>
      <c r="G64" s="1595"/>
      <c r="H64" s="1595"/>
      <c r="I64" s="1595"/>
      <c r="J64" s="1595"/>
      <c r="K64" s="1595"/>
      <c r="L64" s="1595"/>
      <c r="M64" s="1595"/>
      <c r="N64" s="1595"/>
      <c r="O64" s="1595"/>
      <c r="P64" s="1595"/>
      <c r="Q64" s="1595"/>
      <c r="R64" s="1595"/>
      <c r="S64" s="1595"/>
      <c r="T64" s="1595"/>
      <c r="U64" s="1595"/>
      <c r="V64" s="1596"/>
    </row>
    <row r="65" spans="1:22" s="427" customFormat="1" ht="15.75" customHeight="1" thickBot="1">
      <c r="A65" s="1594" t="s">
        <v>169</v>
      </c>
      <c r="B65" s="1595"/>
      <c r="C65" s="1595"/>
      <c r="D65" s="1595"/>
      <c r="E65" s="1595"/>
      <c r="F65" s="1595"/>
      <c r="G65" s="1595"/>
      <c r="H65" s="1595"/>
      <c r="I65" s="1595"/>
      <c r="J65" s="1595"/>
      <c r="K65" s="1595"/>
      <c r="L65" s="1595"/>
      <c r="M65" s="1595"/>
      <c r="N65" s="1595"/>
      <c r="O65" s="1595"/>
      <c r="P65" s="1595"/>
      <c r="Q65" s="1595"/>
      <c r="R65" s="1595"/>
      <c r="S65" s="1595"/>
      <c r="T65" s="1595"/>
      <c r="U65" s="1595"/>
      <c r="V65" s="1596"/>
    </row>
    <row r="66" spans="1:22" s="78" customFormat="1" ht="31.5">
      <c r="A66" s="220" t="s">
        <v>116</v>
      </c>
      <c r="B66" s="175" t="s">
        <v>69</v>
      </c>
      <c r="C66" s="196"/>
      <c r="D66" s="222"/>
      <c r="E66" s="243"/>
      <c r="F66" s="106"/>
      <c r="G66" s="670">
        <f>G67+G68</f>
        <v>5.5</v>
      </c>
      <c r="H66" s="198">
        <f aca="true" t="shared" si="3" ref="H66:H71">G66*30</f>
        <v>165</v>
      </c>
      <c r="I66" s="230"/>
      <c r="J66" s="16"/>
      <c r="K66" s="16"/>
      <c r="L66" s="16"/>
      <c r="M66" s="233"/>
      <c r="N66" s="192"/>
      <c r="O66" s="1553"/>
      <c r="P66" s="1554"/>
      <c r="Q66" s="234"/>
      <c r="R66" s="1553"/>
      <c r="S66" s="1554"/>
      <c r="T66" s="234"/>
      <c r="U66" s="108"/>
      <c r="V66" s="107"/>
    </row>
    <row r="67" spans="1:22" s="78" customFormat="1" ht="15.75">
      <c r="A67" s="223"/>
      <c r="B67" s="17" t="s">
        <v>41</v>
      </c>
      <c r="C67" s="203"/>
      <c r="D67" s="208"/>
      <c r="E67" s="248"/>
      <c r="F67" s="248"/>
      <c r="G67" s="672">
        <v>2.5</v>
      </c>
      <c r="H67" s="7">
        <f t="shared" si="3"/>
        <v>75</v>
      </c>
      <c r="I67" s="230"/>
      <c r="J67" s="16"/>
      <c r="K67" s="16"/>
      <c r="L67" s="16"/>
      <c r="M67" s="233"/>
      <c r="N67" s="19"/>
      <c r="O67" s="1532"/>
      <c r="P67" s="1533"/>
      <c r="Q67" s="234"/>
      <c r="R67" s="1532"/>
      <c r="S67" s="1533"/>
      <c r="T67" s="234"/>
      <c r="U67" s="108"/>
      <c r="V67" s="107"/>
    </row>
    <row r="68" spans="1:22" s="78" customFormat="1" ht="15.75">
      <c r="A68" s="19" t="s">
        <v>193</v>
      </c>
      <c r="B68" s="109" t="s">
        <v>42</v>
      </c>
      <c r="C68" s="203">
        <v>8</v>
      </c>
      <c r="D68" s="208"/>
      <c r="E68" s="248"/>
      <c r="F68" s="248"/>
      <c r="G68" s="670">
        <v>3</v>
      </c>
      <c r="H68" s="198">
        <f t="shared" si="3"/>
        <v>90</v>
      </c>
      <c r="I68" s="230">
        <v>10</v>
      </c>
      <c r="J68" s="16" t="s">
        <v>257</v>
      </c>
      <c r="K68" s="16"/>
      <c r="L68" s="16" t="s">
        <v>265</v>
      </c>
      <c r="M68" s="233">
        <f>H68-I68</f>
        <v>80</v>
      </c>
      <c r="N68" s="19"/>
      <c r="O68" s="1532"/>
      <c r="P68" s="1533"/>
      <c r="Q68" s="234"/>
      <c r="R68" s="1532" t="s">
        <v>266</v>
      </c>
      <c r="S68" s="1533"/>
      <c r="T68" s="234"/>
      <c r="U68" s="108"/>
      <c r="V68" s="107"/>
    </row>
    <row r="69" spans="1:22" s="78" customFormat="1" ht="31.5">
      <c r="A69" s="220" t="s">
        <v>117</v>
      </c>
      <c r="B69" s="428" t="s">
        <v>62</v>
      </c>
      <c r="C69" s="196"/>
      <c r="D69" s="208"/>
      <c r="E69" s="239"/>
      <c r="F69" s="239"/>
      <c r="G69" s="660">
        <v>2.5</v>
      </c>
      <c r="H69" s="198">
        <f t="shared" si="3"/>
        <v>75</v>
      </c>
      <c r="I69" s="208"/>
      <c r="J69" s="16"/>
      <c r="K69" s="214"/>
      <c r="L69" s="214"/>
      <c r="M69" s="236"/>
      <c r="N69" s="19"/>
      <c r="O69" s="1532"/>
      <c r="P69" s="1533"/>
      <c r="Q69" s="202"/>
      <c r="R69" s="1557"/>
      <c r="S69" s="1558"/>
      <c r="T69" s="234"/>
      <c r="U69" s="108"/>
      <c r="V69" s="107"/>
    </row>
    <row r="70" spans="1:22" s="605" customFormat="1" ht="15.75">
      <c r="A70" s="223"/>
      <c r="B70" s="17" t="s">
        <v>41</v>
      </c>
      <c r="C70" s="203"/>
      <c r="D70" s="208"/>
      <c r="E70" s="248"/>
      <c r="F70" s="248"/>
      <c r="G70" s="672">
        <v>0.5</v>
      </c>
      <c r="H70" s="7">
        <f t="shared" si="3"/>
        <v>15</v>
      </c>
      <c r="I70" s="230"/>
      <c r="J70" s="16"/>
      <c r="K70" s="599"/>
      <c r="L70" s="599"/>
      <c r="M70" s="600"/>
      <c r="N70" s="601"/>
      <c r="O70" s="1532"/>
      <c r="P70" s="1533"/>
      <c r="Q70" s="602"/>
      <c r="R70" s="1557"/>
      <c r="S70" s="1558"/>
      <c r="T70" s="602"/>
      <c r="U70" s="603"/>
      <c r="V70" s="604"/>
    </row>
    <row r="71" spans="1:22" s="78" customFormat="1" ht="15.75">
      <c r="A71" s="19" t="s">
        <v>194</v>
      </c>
      <c r="B71" s="29" t="s">
        <v>42</v>
      </c>
      <c r="C71" s="203"/>
      <c r="D71" s="203">
        <v>7</v>
      </c>
      <c r="E71" s="248"/>
      <c r="F71" s="248"/>
      <c r="G71" s="670">
        <v>2</v>
      </c>
      <c r="H71" s="198">
        <f t="shared" si="3"/>
        <v>60</v>
      </c>
      <c r="I71" s="230">
        <f>J71+K71+L71</f>
        <v>4</v>
      </c>
      <c r="J71" s="172">
        <v>4</v>
      </c>
      <c r="K71" s="214"/>
      <c r="L71" s="214"/>
      <c r="M71" s="233">
        <f>H71-I71</f>
        <v>56</v>
      </c>
      <c r="N71" s="19"/>
      <c r="O71" s="1532"/>
      <c r="P71" s="1533"/>
      <c r="Q71" s="174">
        <v>4</v>
      </c>
      <c r="R71" s="1557"/>
      <c r="S71" s="1558"/>
      <c r="T71" s="234"/>
      <c r="U71" s="108"/>
      <c r="V71" s="107"/>
    </row>
    <row r="72" spans="1:22" s="78" customFormat="1" ht="36" customHeight="1">
      <c r="A72" s="220" t="s">
        <v>195</v>
      </c>
      <c r="B72" s="182" t="s">
        <v>51</v>
      </c>
      <c r="C72" s="429"/>
      <c r="D72" s="430"/>
      <c r="E72" s="115"/>
      <c r="F72" s="119"/>
      <c r="G72" s="669">
        <f>G73+G74</f>
        <v>7</v>
      </c>
      <c r="H72" s="121">
        <f>PRODUCT(G72,30)</f>
        <v>210</v>
      </c>
      <c r="I72" s="431"/>
      <c r="J72" s="431"/>
      <c r="K72" s="431"/>
      <c r="L72" s="431"/>
      <c r="M72" s="432"/>
      <c r="N72" s="181"/>
      <c r="O72" s="1532"/>
      <c r="P72" s="1533"/>
      <c r="Q72" s="433"/>
      <c r="R72" s="1557"/>
      <c r="S72" s="1558"/>
      <c r="T72" s="434"/>
      <c r="U72" s="431"/>
      <c r="V72" s="435"/>
    </row>
    <row r="73" spans="1:22" s="78" customFormat="1" ht="18.75" customHeight="1">
      <c r="A73" s="223"/>
      <c r="B73" s="17" t="s">
        <v>41</v>
      </c>
      <c r="C73" s="203"/>
      <c r="D73" s="208"/>
      <c r="E73" s="248"/>
      <c r="F73" s="204"/>
      <c r="G73" s="665">
        <v>3.5</v>
      </c>
      <c r="H73" s="4">
        <f>PRODUCT(G73,30)</f>
        <v>105</v>
      </c>
      <c r="I73" s="214"/>
      <c r="J73" s="208"/>
      <c r="K73" s="214"/>
      <c r="L73" s="16"/>
      <c r="M73" s="236"/>
      <c r="N73" s="19"/>
      <c r="O73" s="1532"/>
      <c r="P73" s="1533"/>
      <c r="Q73" s="436"/>
      <c r="R73" s="1557"/>
      <c r="S73" s="1558"/>
      <c r="T73" s="275"/>
      <c r="U73" s="6"/>
      <c r="V73" s="107"/>
    </row>
    <row r="74" spans="1:22" s="78" customFormat="1" ht="20.25" customHeight="1">
      <c r="A74" s="19" t="s">
        <v>196</v>
      </c>
      <c r="B74" s="29" t="s">
        <v>42</v>
      </c>
      <c r="C74" s="203">
        <v>6</v>
      </c>
      <c r="D74" s="208"/>
      <c r="E74" s="248"/>
      <c r="F74" s="204"/>
      <c r="G74" s="617">
        <v>3.5</v>
      </c>
      <c r="H74" s="11">
        <f>PRODUCT(G74,30)</f>
        <v>105</v>
      </c>
      <c r="I74" s="203">
        <v>10</v>
      </c>
      <c r="J74" s="16" t="s">
        <v>257</v>
      </c>
      <c r="K74" s="16"/>
      <c r="L74" s="16" t="s">
        <v>265</v>
      </c>
      <c r="M74" s="236">
        <f>H74-I74</f>
        <v>95</v>
      </c>
      <c r="N74" s="19"/>
      <c r="O74" s="1532" t="s">
        <v>266</v>
      </c>
      <c r="P74" s="1533"/>
      <c r="Q74" s="20"/>
      <c r="R74" s="1557"/>
      <c r="S74" s="1558"/>
      <c r="T74" s="275"/>
      <c r="U74" s="6"/>
      <c r="V74" s="107"/>
    </row>
    <row r="75" spans="1:22" s="78" customFormat="1" ht="15.75">
      <c r="A75" s="220" t="s">
        <v>197</v>
      </c>
      <c r="B75" s="176" t="s">
        <v>120</v>
      </c>
      <c r="C75" s="429"/>
      <c r="D75" s="430"/>
      <c r="E75" s="115"/>
      <c r="F75" s="119"/>
      <c r="G75" s="669">
        <f>G76+G77</f>
        <v>4</v>
      </c>
      <c r="H75" s="229">
        <f aca="true" t="shared" si="4" ref="H75:H83">G75*30</f>
        <v>120</v>
      </c>
      <c r="I75" s="439"/>
      <c r="J75" s="65"/>
      <c r="K75" s="65"/>
      <c r="L75" s="65"/>
      <c r="M75" s="432"/>
      <c r="N75" s="440"/>
      <c r="O75" s="1532"/>
      <c r="P75" s="1533"/>
      <c r="Q75" s="441"/>
      <c r="R75" s="1557"/>
      <c r="S75" s="1558"/>
      <c r="T75" s="442"/>
      <c r="U75" s="112"/>
      <c r="V75" s="435"/>
    </row>
    <row r="76" spans="1:22" s="78" customFormat="1" ht="15.75">
      <c r="A76" s="223"/>
      <c r="B76" s="17" t="s">
        <v>41</v>
      </c>
      <c r="C76" s="203"/>
      <c r="D76" s="208"/>
      <c r="E76" s="248"/>
      <c r="F76" s="248"/>
      <c r="G76" s="665">
        <v>1</v>
      </c>
      <c r="H76" s="7">
        <f t="shared" si="4"/>
        <v>30</v>
      </c>
      <c r="I76" s="214"/>
      <c r="J76" s="16"/>
      <c r="K76" s="16"/>
      <c r="L76" s="16"/>
      <c r="M76" s="236"/>
      <c r="N76" s="19"/>
      <c r="O76" s="1532"/>
      <c r="P76" s="1533"/>
      <c r="Q76" s="202"/>
      <c r="R76" s="1557"/>
      <c r="S76" s="1558"/>
      <c r="T76" s="234"/>
      <c r="U76" s="108"/>
      <c r="V76" s="107"/>
    </row>
    <row r="77" spans="1:22" s="78" customFormat="1" ht="15.75">
      <c r="A77" s="19" t="s">
        <v>198</v>
      </c>
      <c r="B77" s="29" t="s">
        <v>42</v>
      </c>
      <c r="C77" s="203"/>
      <c r="D77" s="203">
        <v>6</v>
      </c>
      <c r="E77" s="248"/>
      <c r="F77" s="248"/>
      <c r="G77" s="660">
        <v>3</v>
      </c>
      <c r="H77" s="198">
        <f t="shared" si="4"/>
        <v>90</v>
      </c>
      <c r="I77" s="203">
        <v>6</v>
      </c>
      <c r="J77" s="16" t="s">
        <v>256</v>
      </c>
      <c r="K77" s="16"/>
      <c r="L77" s="16" t="s">
        <v>265</v>
      </c>
      <c r="M77" s="236">
        <f>H77-I77</f>
        <v>84</v>
      </c>
      <c r="N77" s="19"/>
      <c r="O77" s="1532" t="s">
        <v>83</v>
      </c>
      <c r="P77" s="1533"/>
      <c r="Q77" s="202"/>
      <c r="R77" s="1557"/>
      <c r="S77" s="1558"/>
      <c r="T77" s="234"/>
      <c r="U77" s="108"/>
      <c r="V77" s="107"/>
    </row>
    <row r="78" spans="1:22" s="78" customFormat="1" ht="31.5">
      <c r="A78" s="220" t="s">
        <v>199</v>
      </c>
      <c r="B78" s="195" t="s">
        <v>46</v>
      </c>
      <c r="C78" s="222"/>
      <c r="D78" s="208"/>
      <c r="E78" s="243"/>
      <c r="F78" s="106"/>
      <c r="G78" s="28">
        <f>G79+G80</f>
        <v>4</v>
      </c>
      <c r="H78" s="198">
        <f t="shared" si="4"/>
        <v>120</v>
      </c>
      <c r="I78" s="439"/>
      <c r="J78" s="65"/>
      <c r="K78" s="65"/>
      <c r="L78" s="65"/>
      <c r="M78" s="432"/>
      <c r="N78" s="20"/>
      <c r="O78" s="1532"/>
      <c r="P78" s="1533"/>
      <c r="Q78" s="234"/>
      <c r="R78" s="1557"/>
      <c r="S78" s="1558"/>
      <c r="T78" s="234"/>
      <c r="U78" s="108"/>
      <c r="V78" s="107"/>
    </row>
    <row r="79" spans="1:22" s="78" customFormat="1" ht="15.75">
      <c r="A79" s="223"/>
      <c r="B79" s="17" t="s">
        <v>41</v>
      </c>
      <c r="C79" s="203"/>
      <c r="D79" s="208"/>
      <c r="E79" s="248"/>
      <c r="F79" s="248"/>
      <c r="G79" s="205">
        <v>2</v>
      </c>
      <c r="H79" s="7">
        <f t="shared" si="4"/>
        <v>60</v>
      </c>
      <c r="I79" s="214"/>
      <c r="J79" s="16"/>
      <c r="K79" s="16"/>
      <c r="L79" s="16"/>
      <c r="M79" s="236"/>
      <c r="N79" s="19"/>
      <c r="O79" s="1532"/>
      <c r="P79" s="1533"/>
      <c r="Q79" s="202"/>
      <c r="R79" s="1557"/>
      <c r="S79" s="1558"/>
      <c r="T79" s="234"/>
      <c r="U79" s="108"/>
      <c r="V79" s="107"/>
    </row>
    <row r="80" spans="1:22" s="78" customFormat="1" ht="16.5" thickBot="1">
      <c r="A80" s="19" t="s">
        <v>200</v>
      </c>
      <c r="B80" s="109" t="s">
        <v>42</v>
      </c>
      <c r="C80" s="443">
        <v>6</v>
      </c>
      <c r="D80" s="444"/>
      <c r="E80" s="445"/>
      <c r="F80" s="445"/>
      <c r="G80" s="28">
        <v>2</v>
      </c>
      <c r="H80" s="198">
        <f t="shared" si="4"/>
        <v>60</v>
      </c>
      <c r="I80" s="214">
        <v>10</v>
      </c>
      <c r="J80" s="16" t="s">
        <v>257</v>
      </c>
      <c r="K80" s="214"/>
      <c r="L80" s="16" t="s">
        <v>265</v>
      </c>
      <c r="M80" s="236">
        <f>H80-I80</f>
        <v>50</v>
      </c>
      <c r="N80" s="90"/>
      <c r="O80" s="1538" t="s">
        <v>266</v>
      </c>
      <c r="P80" s="1539"/>
      <c r="Q80" s="446"/>
      <c r="R80" s="1557"/>
      <c r="S80" s="1558"/>
      <c r="T80" s="234"/>
      <c r="U80" s="108"/>
      <c r="V80" s="107"/>
    </row>
    <row r="81" spans="1:22" ht="24" customHeight="1" thickBot="1">
      <c r="A81" s="1625" t="s">
        <v>143</v>
      </c>
      <c r="B81" s="1626"/>
      <c r="C81" s="1626"/>
      <c r="D81" s="1626"/>
      <c r="E81" s="1626"/>
      <c r="F81" s="1627"/>
      <c r="G81" s="268">
        <f>G78+G75+G72+G69+G66</f>
        <v>23</v>
      </c>
      <c r="H81" s="361">
        <f t="shared" si="4"/>
        <v>690</v>
      </c>
      <c r="I81" s="447"/>
      <c r="J81" s="183"/>
      <c r="K81" s="183"/>
      <c r="L81" s="183"/>
      <c r="M81" s="448"/>
      <c r="N81" s="276"/>
      <c r="O81" s="1534"/>
      <c r="P81" s="1535"/>
      <c r="Q81" s="276"/>
      <c r="R81" s="1577"/>
      <c r="S81" s="1565"/>
      <c r="T81" s="277"/>
      <c r="U81" s="278"/>
      <c r="V81" s="180"/>
    </row>
    <row r="82" spans="1:22" ht="16.5" thickBot="1">
      <c r="A82" s="1628" t="s">
        <v>61</v>
      </c>
      <c r="B82" s="1629"/>
      <c r="C82" s="1629"/>
      <c r="D82" s="1629"/>
      <c r="E82" s="1629"/>
      <c r="F82" s="1629"/>
      <c r="G82" s="268">
        <f>G79+G76+G73+G70+G67</f>
        <v>9.5</v>
      </c>
      <c r="H82" s="361">
        <f t="shared" si="4"/>
        <v>285</v>
      </c>
      <c r="I82" s="449"/>
      <c r="J82" s="447"/>
      <c r="K82" s="447"/>
      <c r="L82" s="447"/>
      <c r="M82" s="448"/>
      <c r="N82" s="271"/>
      <c r="O82" s="1573"/>
      <c r="P82" s="1574"/>
      <c r="Q82" s="276"/>
      <c r="R82" s="1577"/>
      <c r="S82" s="1565"/>
      <c r="T82" s="363"/>
      <c r="U82" s="278"/>
      <c r="V82" s="180"/>
    </row>
    <row r="83" spans="1:22" ht="16.5" thickBot="1">
      <c r="A83" s="1628" t="s">
        <v>144</v>
      </c>
      <c r="B83" s="1629"/>
      <c r="C83" s="1629"/>
      <c r="D83" s="1629"/>
      <c r="E83" s="1629"/>
      <c r="F83" s="1629"/>
      <c r="G83" s="268">
        <f>G80+G77+G74+G71+G68</f>
        <v>13.5</v>
      </c>
      <c r="H83" s="361">
        <f t="shared" si="4"/>
        <v>405</v>
      </c>
      <c r="I83" s="447">
        <f>SUM(I66:I80)</f>
        <v>40</v>
      </c>
      <c r="J83" s="447" t="s">
        <v>271</v>
      </c>
      <c r="K83" s="447"/>
      <c r="L83" s="629" t="s">
        <v>297</v>
      </c>
      <c r="M83" s="447">
        <f>SUM(M66:M80)</f>
        <v>365</v>
      </c>
      <c r="N83" s="276"/>
      <c r="O83" s="1534" t="s">
        <v>270</v>
      </c>
      <c r="P83" s="1535"/>
      <c r="Q83" s="276" t="s">
        <v>55</v>
      </c>
      <c r="R83" s="1586" t="s">
        <v>266</v>
      </c>
      <c r="S83" s="1587"/>
      <c r="T83" s="277"/>
      <c r="U83" s="278"/>
      <c r="V83" s="180"/>
    </row>
    <row r="84" spans="1:22" ht="16.5" thickBot="1">
      <c r="A84" s="343"/>
      <c r="B84" s="364"/>
      <c r="C84" s="364"/>
      <c r="D84" s="364"/>
      <c r="E84" s="364"/>
      <c r="F84" s="364"/>
      <c r="G84" s="348"/>
      <c r="H84" s="450"/>
      <c r="I84" s="451"/>
      <c r="J84" s="452"/>
      <c r="K84" s="452"/>
      <c r="L84" s="452"/>
      <c r="M84" s="451"/>
      <c r="N84" s="358"/>
      <c r="O84" s="358"/>
      <c r="P84" s="550"/>
      <c r="Q84" s="358"/>
      <c r="R84" s="551"/>
      <c r="S84" s="358"/>
      <c r="T84" s="534"/>
      <c r="U84" s="534"/>
      <c r="V84" s="552"/>
    </row>
    <row r="85" spans="1:23" ht="19.5" customHeight="1" thickBot="1">
      <c r="A85" s="1590" t="s">
        <v>224</v>
      </c>
      <c r="B85" s="1591"/>
      <c r="C85" s="1591"/>
      <c r="D85" s="1591"/>
      <c r="E85" s="1591"/>
      <c r="F85" s="1591"/>
      <c r="G85" s="1591"/>
      <c r="H85" s="1591"/>
      <c r="I85" s="1591"/>
      <c r="J85" s="1591"/>
      <c r="K85" s="1591"/>
      <c r="L85" s="1591"/>
      <c r="M85" s="1591"/>
      <c r="N85" s="1591"/>
      <c r="O85" s="1591"/>
      <c r="P85" s="1591"/>
      <c r="Q85" s="1591"/>
      <c r="R85" s="1591"/>
      <c r="S85" s="1591"/>
      <c r="T85" s="1591"/>
      <c r="U85" s="1592"/>
      <c r="V85" s="1593"/>
      <c r="W85" s="454"/>
    </row>
    <row r="86" spans="1:22" ht="31.5">
      <c r="A86" s="542"/>
      <c r="B86" s="543" t="s">
        <v>225</v>
      </c>
      <c r="C86" s="542"/>
      <c r="D86" s="542"/>
      <c r="E86" s="542"/>
      <c r="F86" s="544"/>
      <c r="G86" s="545">
        <v>8</v>
      </c>
      <c r="H86" s="121">
        <f>G86*30</f>
        <v>240</v>
      </c>
      <c r="I86" s="546"/>
      <c r="J86" s="430"/>
      <c r="K86" s="430"/>
      <c r="L86" s="430"/>
      <c r="M86" s="547"/>
      <c r="N86" s="548"/>
      <c r="O86" s="1588"/>
      <c r="P86" s="1589"/>
      <c r="Q86" s="548"/>
      <c r="R86" s="1582"/>
      <c r="S86" s="1583"/>
      <c r="T86" s="549"/>
      <c r="U86" s="521"/>
      <c r="V86" s="435"/>
    </row>
    <row r="87" spans="1:22" ht="15.75">
      <c r="A87" s="379"/>
      <c r="B87" s="380" t="s">
        <v>41</v>
      </c>
      <c r="C87" s="379"/>
      <c r="D87" s="379"/>
      <c r="E87" s="379"/>
      <c r="F87" s="400"/>
      <c r="G87" s="398">
        <v>1.5</v>
      </c>
      <c r="H87" s="4">
        <f aca="true" t="shared" si="5" ref="H87:H92">G87*30</f>
        <v>45</v>
      </c>
      <c r="I87" s="377"/>
      <c r="J87" s="222"/>
      <c r="K87" s="222"/>
      <c r="L87" s="222"/>
      <c r="M87" s="389"/>
      <c r="N87" s="386"/>
      <c r="O87" s="1580"/>
      <c r="P87" s="1581"/>
      <c r="Q87" s="386"/>
      <c r="R87" s="1584"/>
      <c r="S87" s="1585"/>
      <c r="T87" s="392"/>
      <c r="U87" s="237"/>
      <c r="V87" s="107"/>
    </row>
    <row r="88" spans="1:22" ht="15.75">
      <c r="A88" s="379"/>
      <c r="B88" s="613" t="s">
        <v>42</v>
      </c>
      <c r="C88" s="614"/>
      <c r="D88" s="657">
        <v>7</v>
      </c>
      <c r="E88" s="615"/>
      <c r="F88" s="616"/>
      <c r="G88" s="617">
        <v>3</v>
      </c>
      <c r="H88" s="618">
        <f t="shared" si="5"/>
        <v>90</v>
      </c>
      <c r="I88" s="619">
        <v>12</v>
      </c>
      <c r="J88" s="620" t="s">
        <v>35</v>
      </c>
      <c r="K88" s="620" t="s">
        <v>55</v>
      </c>
      <c r="L88" s="620"/>
      <c r="M88" s="621">
        <f>H88-I88</f>
        <v>78</v>
      </c>
      <c r="N88" s="386"/>
      <c r="O88" s="1580"/>
      <c r="P88" s="1581"/>
      <c r="Q88" s="625" t="s">
        <v>36</v>
      </c>
      <c r="R88" s="1584"/>
      <c r="S88" s="1585"/>
      <c r="T88" s="392"/>
      <c r="U88" s="237"/>
      <c r="V88" s="107"/>
    </row>
    <row r="89" spans="1:22" ht="15.75">
      <c r="A89" s="379"/>
      <c r="B89" s="613" t="s">
        <v>42</v>
      </c>
      <c r="C89" s="657">
        <v>8</v>
      </c>
      <c r="D89" s="614"/>
      <c r="E89" s="615"/>
      <c r="F89" s="616"/>
      <c r="G89" s="617">
        <v>3.5</v>
      </c>
      <c r="H89" s="618">
        <f t="shared" si="5"/>
        <v>105</v>
      </c>
      <c r="I89" s="619">
        <v>12</v>
      </c>
      <c r="J89" s="620" t="s">
        <v>295</v>
      </c>
      <c r="K89" s="620" t="s">
        <v>55</v>
      </c>
      <c r="L89" s="620"/>
      <c r="M89" s="621">
        <f>H89-I89</f>
        <v>93</v>
      </c>
      <c r="N89" s="386"/>
      <c r="O89" s="1580"/>
      <c r="P89" s="1581"/>
      <c r="Q89" s="625"/>
      <c r="R89" s="1603">
        <v>12</v>
      </c>
      <c r="S89" s="1604"/>
      <c r="T89" s="392"/>
      <c r="U89" s="237"/>
      <c r="V89" s="107"/>
    </row>
    <row r="90" spans="1:22" ht="15.75">
      <c r="A90" s="379"/>
      <c r="B90" s="241" t="s">
        <v>226</v>
      </c>
      <c r="C90" s="379"/>
      <c r="D90" s="379"/>
      <c r="E90" s="379"/>
      <c r="F90" s="400"/>
      <c r="G90" s="398">
        <v>3.5</v>
      </c>
      <c r="H90" s="4">
        <f t="shared" si="5"/>
        <v>105</v>
      </c>
      <c r="I90" s="377"/>
      <c r="J90" s="222"/>
      <c r="K90" s="222"/>
      <c r="L90" s="222"/>
      <c r="M90" s="389"/>
      <c r="N90" s="386"/>
      <c r="O90" s="1580"/>
      <c r="P90" s="1581"/>
      <c r="Q90" s="625"/>
      <c r="R90" s="1605"/>
      <c r="S90" s="1606"/>
      <c r="T90" s="392"/>
      <c r="U90" s="237"/>
      <c r="V90" s="107"/>
    </row>
    <row r="91" spans="1:22" ht="15.75">
      <c r="A91" s="379"/>
      <c r="B91" s="380" t="s">
        <v>41</v>
      </c>
      <c r="C91" s="379"/>
      <c r="D91" s="379"/>
      <c r="E91" s="379"/>
      <c r="F91" s="400"/>
      <c r="G91" s="398">
        <v>1.5</v>
      </c>
      <c r="H91" s="4">
        <f t="shared" si="5"/>
        <v>45</v>
      </c>
      <c r="I91" s="377"/>
      <c r="J91" s="222"/>
      <c r="K91" s="222"/>
      <c r="L91" s="222"/>
      <c r="M91" s="389"/>
      <c r="N91" s="386"/>
      <c r="O91" s="1580"/>
      <c r="P91" s="1581"/>
      <c r="Q91" s="625"/>
      <c r="R91" s="1605"/>
      <c r="S91" s="1606"/>
      <c r="T91" s="392"/>
      <c r="U91" s="237"/>
      <c r="V91" s="107"/>
    </row>
    <row r="92" spans="1:22" ht="16.5" thickBot="1">
      <c r="A92" s="343"/>
      <c r="B92" s="378" t="s">
        <v>42</v>
      </c>
      <c r="C92" s="589">
        <v>9</v>
      </c>
      <c r="D92" s="396"/>
      <c r="E92" s="397"/>
      <c r="F92" s="401"/>
      <c r="G92" s="348">
        <v>2</v>
      </c>
      <c r="H92" s="376">
        <f t="shared" si="5"/>
        <v>60</v>
      </c>
      <c r="I92" s="381">
        <v>6</v>
      </c>
      <c r="J92" s="382" t="s">
        <v>55</v>
      </c>
      <c r="K92" s="382"/>
      <c r="L92" s="382" t="s">
        <v>58</v>
      </c>
      <c r="M92" s="390">
        <f>H92-I92</f>
        <v>54</v>
      </c>
      <c r="N92" s="387"/>
      <c r="O92" s="1601">
        <v>6</v>
      </c>
      <c r="P92" s="1602"/>
      <c r="Q92" s="626"/>
      <c r="R92" s="1607"/>
      <c r="S92" s="1608"/>
      <c r="T92" s="394"/>
      <c r="U92" s="287"/>
      <c r="V92" s="267"/>
    </row>
    <row r="93" spans="1:22" ht="24" customHeight="1" thickBot="1">
      <c r="A93" s="1625" t="s">
        <v>143</v>
      </c>
      <c r="B93" s="1626"/>
      <c r="C93" s="1626"/>
      <c r="D93" s="1626"/>
      <c r="E93" s="1626"/>
      <c r="F93" s="1627"/>
      <c r="G93" s="268">
        <f>G86+G90</f>
        <v>11.5</v>
      </c>
      <c r="H93" s="395">
        <f>H86+H90</f>
        <v>345</v>
      </c>
      <c r="I93" s="383"/>
      <c r="J93" s="384"/>
      <c r="K93" s="590"/>
      <c r="L93" s="590"/>
      <c r="M93" s="391"/>
      <c r="N93" s="366"/>
      <c r="O93" s="1534"/>
      <c r="P93" s="1535"/>
      <c r="Q93" s="627"/>
      <c r="R93" s="1609"/>
      <c r="S93" s="1610"/>
      <c r="T93" s="363"/>
      <c r="U93" s="278"/>
      <c r="V93" s="180"/>
    </row>
    <row r="94" spans="1:22" ht="16.5" thickBot="1">
      <c r="A94" s="1628" t="s">
        <v>61</v>
      </c>
      <c r="B94" s="1629"/>
      <c r="C94" s="1629"/>
      <c r="D94" s="1629"/>
      <c r="E94" s="1629"/>
      <c r="F94" s="1629"/>
      <c r="G94" s="268">
        <f>G87+G91</f>
        <v>3</v>
      </c>
      <c r="H94" s="395">
        <f>H87+H91</f>
        <v>90</v>
      </c>
      <c r="I94" s="385"/>
      <c r="J94" s="383"/>
      <c r="K94" s="383"/>
      <c r="L94" s="383"/>
      <c r="M94" s="391"/>
      <c r="N94" s="388"/>
      <c r="O94" s="1573"/>
      <c r="P94" s="1574"/>
      <c r="Q94" s="628"/>
      <c r="R94" s="1611"/>
      <c r="S94" s="1612"/>
      <c r="T94" s="363"/>
      <c r="U94" s="278"/>
      <c r="V94" s="180"/>
    </row>
    <row r="95" spans="1:22" ht="16.5" thickBot="1">
      <c r="A95" s="1691" t="s">
        <v>144</v>
      </c>
      <c r="B95" s="1692"/>
      <c r="C95" s="1692"/>
      <c r="D95" s="1692"/>
      <c r="E95" s="1692"/>
      <c r="F95" s="1692"/>
      <c r="G95" s="101">
        <f>G88+G89+G92</f>
        <v>8.5</v>
      </c>
      <c r="H95" s="348">
        <f>H88+H89+H92</f>
        <v>255</v>
      </c>
      <c r="I95" s="622">
        <f>SUM(I86:I92)</f>
        <v>30</v>
      </c>
      <c r="J95" s="623" t="s">
        <v>296</v>
      </c>
      <c r="K95" s="623" t="s">
        <v>295</v>
      </c>
      <c r="L95" s="623" t="s">
        <v>58</v>
      </c>
      <c r="M95" s="624">
        <v>210</v>
      </c>
      <c r="N95" s="362"/>
      <c r="O95" s="1638">
        <v>4</v>
      </c>
      <c r="P95" s="1600"/>
      <c r="Q95" s="627" t="s">
        <v>266</v>
      </c>
      <c r="R95" s="1639" t="s">
        <v>266</v>
      </c>
      <c r="S95" s="1640"/>
      <c r="T95" s="363"/>
      <c r="U95" s="278"/>
      <c r="V95" s="180"/>
    </row>
    <row r="96" spans="1:22" ht="22.5" customHeight="1" thickBot="1">
      <c r="A96" s="1597" t="s">
        <v>170</v>
      </c>
      <c r="B96" s="1598"/>
      <c r="C96" s="1598"/>
      <c r="D96" s="1598"/>
      <c r="E96" s="1598"/>
      <c r="F96" s="1598"/>
      <c r="G96" s="1598"/>
      <c r="H96" s="1598"/>
      <c r="I96" s="1633"/>
      <c r="J96" s="1633"/>
      <c r="K96" s="1633"/>
      <c r="L96" s="1633"/>
      <c r="M96" s="1633"/>
      <c r="N96" s="1633"/>
      <c r="O96" s="1633"/>
      <c r="P96" s="1633"/>
      <c r="Q96" s="1633"/>
      <c r="R96" s="1633"/>
      <c r="S96" s="1633"/>
      <c r="T96" s="1633"/>
      <c r="U96" s="1633"/>
      <c r="V96" s="1634"/>
    </row>
    <row r="97" spans="1:22" ht="15.75" customHeight="1" thickBot="1">
      <c r="A97" s="1597" t="s">
        <v>171</v>
      </c>
      <c r="B97" s="1598"/>
      <c r="C97" s="1598"/>
      <c r="D97" s="1598"/>
      <c r="E97" s="1598"/>
      <c r="F97" s="1598"/>
      <c r="G97" s="1598"/>
      <c r="H97" s="1598"/>
      <c r="I97" s="1598"/>
      <c r="J97" s="1598"/>
      <c r="K97" s="1598"/>
      <c r="L97" s="1598"/>
      <c r="M97" s="1598"/>
      <c r="N97" s="1598"/>
      <c r="O97" s="1598"/>
      <c r="P97" s="1598"/>
      <c r="Q97" s="1598"/>
      <c r="R97" s="1598"/>
      <c r="S97" s="1598"/>
      <c r="T97" s="1598"/>
      <c r="U97" s="1598"/>
      <c r="V97" s="1600"/>
    </row>
    <row r="98" spans="1:22" s="78" customFormat="1" ht="15.75">
      <c r="A98" s="194" t="s">
        <v>146</v>
      </c>
      <c r="B98" s="175" t="s">
        <v>145</v>
      </c>
      <c r="C98" s="196"/>
      <c r="D98" s="222"/>
      <c r="E98" s="455"/>
      <c r="F98" s="455"/>
      <c r="G98" s="660">
        <f>G99+G100</f>
        <v>6</v>
      </c>
      <c r="H98" s="221">
        <f aca="true" t="shared" si="6" ref="H98:H128">G98*30</f>
        <v>180</v>
      </c>
      <c r="I98" s="377"/>
      <c r="J98" s="222"/>
      <c r="K98" s="221"/>
      <c r="L98" s="219"/>
      <c r="M98" s="244"/>
      <c r="N98" s="58"/>
      <c r="O98" s="1547"/>
      <c r="P98" s="1548"/>
      <c r="Q98" s="456"/>
      <c r="R98" s="1547"/>
      <c r="S98" s="1548"/>
      <c r="T98" s="70"/>
      <c r="U98" s="59"/>
      <c r="V98" s="370"/>
    </row>
    <row r="99" spans="1:22" s="605" customFormat="1" ht="15.75">
      <c r="A99" s="223"/>
      <c r="B99" s="17" t="s">
        <v>41</v>
      </c>
      <c r="C99" s="203"/>
      <c r="D99" s="208"/>
      <c r="E99" s="438"/>
      <c r="F99" s="608"/>
      <c r="G99" s="665">
        <v>2.5</v>
      </c>
      <c r="H99" s="214">
        <f t="shared" si="6"/>
        <v>75</v>
      </c>
      <c r="I99" s="212"/>
      <c r="J99" s="16"/>
      <c r="K99" s="214"/>
      <c r="L99" s="16"/>
      <c r="M99" s="236"/>
      <c r="N99" s="19"/>
      <c r="O99" s="1532"/>
      <c r="P99" s="1533"/>
      <c r="Q99" s="20"/>
      <c r="R99" s="1532"/>
      <c r="S99" s="1533"/>
      <c r="T99" s="20"/>
      <c r="U99" s="457"/>
      <c r="V99" s="609"/>
    </row>
    <row r="100" spans="1:22" s="78" customFormat="1" ht="15.75">
      <c r="A100" s="19" t="s">
        <v>174</v>
      </c>
      <c r="B100" s="29" t="s">
        <v>42</v>
      </c>
      <c r="C100" s="203">
        <v>7</v>
      </c>
      <c r="D100" s="208"/>
      <c r="E100" s="438"/>
      <c r="F100" s="438"/>
      <c r="G100" s="617">
        <v>3.5</v>
      </c>
      <c r="H100" s="221">
        <f t="shared" si="6"/>
        <v>105</v>
      </c>
      <c r="I100" s="212">
        <v>12</v>
      </c>
      <c r="J100" s="172">
        <v>8</v>
      </c>
      <c r="K100" s="214"/>
      <c r="L100" s="16" t="s">
        <v>37</v>
      </c>
      <c r="M100" s="236">
        <f>H100-I100</f>
        <v>93</v>
      </c>
      <c r="N100" s="19"/>
      <c r="O100" s="1532"/>
      <c r="P100" s="1533"/>
      <c r="Q100" s="20" t="s">
        <v>266</v>
      </c>
      <c r="R100" s="1532"/>
      <c r="S100" s="1533"/>
      <c r="T100" s="20"/>
      <c r="U100" s="457"/>
      <c r="V100" s="609"/>
    </row>
    <row r="101" spans="1:22" s="78" customFormat="1" ht="30" customHeight="1">
      <c r="A101" s="220" t="s">
        <v>147</v>
      </c>
      <c r="B101" s="175" t="s">
        <v>148</v>
      </c>
      <c r="C101" s="196"/>
      <c r="D101" s="208"/>
      <c r="E101" s="437"/>
      <c r="F101" s="608"/>
      <c r="G101" s="660">
        <f>G102+G103</f>
        <v>3</v>
      </c>
      <c r="H101" s="221">
        <f t="shared" si="6"/>
        <v>90</v>
      </c>
      <c r="I101" s="230"/>
      <c r="J101" s="231"/>
      <c r="K101" s="231"/>
      <c r="L101" s="65"/>
      <c r="M101" s="236"/>
      <c r="N101" s="181"/>
      <c r="O101" s="1532"/>
      <c r="P101" s="1533"/>
      <c r="Q101" s="458"/>
      <c r="R101" s="1532"/>
      <c r="S101" s="1533"/>
      <c r="T101" s="433"/>
      <c r="U101" s="8"/>
      <c r="V101" s="609"/>
    </row>
    <row r="102" spans="1:22" s="78" customFormat="1" ht="21.75" customHeight="1">
      <c r="A102" s="223"/>
      <c r="B102" s="17" t="s">
        <v>41</v>
      </c>
      <c r="C102" s="203"/>
      <c r="D102" s="208"/>
      <c r="E102" s="438"/>
      <c r="F102" s="608"/>
      <c r="G102" s="665">
        <v>1.5</v>
      </c>
      <c r="H102" s="214">
        <f t="shared" si="6"/>
        <v>45</v>
      </c>
      <c r="I102" s="212"/>
      <c r="J102" s="16"/>
      <c r="K102" s="16"/>
      <c r="L102" s="16"/>
      <c r="M102" s="236"/>
      <c r="N102" s="19"/>
      <c r="O102" s="1532"/>
      <c r="P102" s="1533"/>
      <c r="Q102" s="20"/>
      <c r="R102" s="1532"/>
      <c r="S102" s="1533"/>
      <c r="T102" s="20"/>
      <c r="U102" s="5"/>
      <c r="V102" s="609"/>
    </row>
    <row r="103" spans="1:22" s="78" customFormat="1" ht="24" customHeight="1">
      <c r="A103" s="223" t="s">
        <v>149</v>
      </c>
      <c r="B103" s="29" t="s">
        <v>42</v>
      </c>
      <c r="C103" s="203"/>
      <c r="D103" s="203">
        <v>7</v>
      </c>
      <c r="E103" s="438"/>
      <c r="F103" s="438"/>
      <c r="G103" s="660">
        <v>1.5</v>
      </c>
      <c r="H103" s="221">
        <f t="shared" si="6"/>
        <v>45</v>
      </c>
      <c r="I103" s="230">
        <v>4</v>
      </c>
      <c r="J103" s="591">
        <v>4</v>
      </c>
      <c r="K103" s="231"/>
      <c r="L103" s="16"/>
      <c r="M103" s="459">
        <f>H103-I103</f>
        <v>41</v>
      </c>
      <c r="N103" s="181"/>
      <c r="O103" s="1532"/>
      <c r="P103" s="1533"/>
      <c r="Q103" s="79" t="s">
        <v>55</v>
      </c>
      <c r="R103" s="1532"/>
      <c r="S103" s="1533"/>
      <c r="T103" s="79"/>
      <c r="U103" s="8"/>
      <c r="V103" s="609"/>
    </row>
    <row r="104" spans="1:22" s="78" customFormat="1" ht="32.25" customHeight="1">
      <c r="A104" s="220" t="s">
        <v>201</v>
      </c>
      <c r="B104" s="29" t="s">
        <v>65</v>
      </c>
      <c r="C104" s="203"/>
      <c r="D104" s="208"/>
      <c r="E104" s="438"/>
      <c r="F104" s="438"/>
      <c r="G104" s="660">
        <f>G105+G106</f>
        <v>9.5</v>
      </c>
      <c r="H104" s="221">
        <f t="shared" si="6"/>
        <v>285</v>
      </c>
      <c r="I104" s="212"/>
      <c r="J104" s="16"/>
      <c r="K104" s="16"/>
      <c r="L104" s="16"/>
      <c r="M104" s="236"/>
      <c r="N104" s="19"/>
      <c r="O104" s="1532"/>
      <c r="P104" s="1533"/>
      <c r="Q104" s="20"/>
      <c r="R104" s="1532"/>
      <c r="S104" s="1533"/>
      <c r="T104" s="460"/>
      <c r="U104" s="457"/>
      <c r="V104" s="609"/>
    </row>
    <row r="105" spans="1:22" s="605" customFormat="1" ht="21.75" customHeight="1">
      <c r="A105" s="223"/>
      <c r="B105" s="17" t="s">
        <v>41</v>
      </c>
      <c r="C105" s="203"/>
      <c r="D105" s="208"/>
      <c r="E105" s="438"/>
      <c r="F105" s="608"/>
      <c r="G105" s="665">
        <v>3</v>
      </c>
      <c r="H105" s="214">
        <f t="shared" si="6"/>
        <v>90</v>
      </c>
      <c r="I105" s="212"/>
      <c r="J105" s="16"/>
      <c r="K105" s="16"/>
      <c r="L105" s="16"/>
      <c r="M105" s="236"/>
      <c r="N105" s="19"/>
      <c r="O105" s="1532"/>
      <c r="P105" s="1533"/>
      <c r="Q105" s="20"/>
      <c r="R105" s="1532"/>
      <c r="S105" s="1533"/>
      <c r="T105" s="20"/>
      <c r="U105" s="5"/>
      <c r="V105" s="609"/>
    </row>
    <row r="106" spans="1:22" s="78" customFormat="1" ht="24" customHeight="1">
      <c r="A106" s="223" t="s">
        <v>149</v>
      </c>
      <c r="B106" s="29" t="s">
        <v>42</v>
      </c>
      <c r="C106" s="203">
        <v>9</v>
      </c>
      <c r="D106" s="208"/>
      <c r="E106" s="438"/>
      <c r="F106" s="438"/>
      <c r="G106" s="660">
        <v>6.5</v>
      </c>
      <c r="H106" s="221">
        <f t="shared" si="6"/>
        <v>195</v>
      </c>
      <c r="I106" s="213">
        <v>12</v>
      </c>
      <c r="J106" s="172">
        <v>8</v>
      </c>
      <c r="K106" s="16" t="s">
        <v>37</v>
      </c>
      <c r="L106" s="16"/>
      <c r="M106" s="459">
        <f>H106-I106</f>
        <v>183</v>
      </c>
      <c r="N106" s="181"/>
      <c r="O106" s="1532"/>
      <c r="P106" s="1533"/>
      <c r="Q106" s="461"/>
      <c r="R106" s="1532"/>
      <c r="S106" s="1533"/>
      <c r="T106" s="79" t="s">
        <v>36</v>
      </c>
      <c r="U106" s="8"/>
      <c r="V106" s="609"/>
    </row>
    <row r="107" spans="1:22" s="605" customFormat="1" ht="31.5">
      <c r="A107" s="194" t="s">
        <v>202</v>
      </c>
      <c r="B107" s="29" t="s">
        <v>150</v>
      </c>
      <c r="C107" s="203">
        <v>7</v>
      </c>
      <c r="D107" s="208"/>
      <c r="E107" s="437"/>
      <c r="F107" s="437"/>
      <c r="G107" s="28">
        <v>3</v>
      </c>
      <c r="H107" s="221">
        <f t="shared" si="6"/>
        <v>90</v>
      </c>
      <c r="I107" s="212">
        <v>4</v>
      </c>
      <c r="J107" s="172">
        <v>4</v>
      </c>
      <c r="K107" s="16"/>
      <c r="L107" s="16"/>
      <c r="M107" s="236">
        <f>H107-I107</f>
        <v>86</v>
      </c>
      <c r="N107" s="19"/>
      <c r="O107" s="1532"/>
      <c r="P107" s="1533"/>
      <c r="Q107" s="110">
        <v>4</v>
      </c>
      <c r="R107" s="1532"/>
      <c r="S107" s="1533"/>
      <c r="T107" s="610"/>
      <c r="U107" s="5"/>
      <c r="V107" s="609"/>
    </row>
    <row r="108" spans="1:22" s="78" customFormat="1" ht="31.5">
      <c r="A108" s="220" t="s">
        <v>203</v>
      </c>
      <c r="B108" s="29" t="s">
        <v>68</v>
      </c>
      <c r="C108" s="203"/>
      <c r="D108" s="208"/>
      <c r="E108" s="438"/>
      <c r="F108" s="608"/>
      <c r="G108" s="28">
        <f>G109+G110</f>
        <v>4</v>
      </c>
      <c r="H108" s="221">
        <f t="shared" si="6"/>
        <v>120</v>
      </c>
      <c r="I108" s="212"/>
      <c r="J108" s="16"/>
      <c r="K108" s="16"/>
      <c r="L108" s="16"/>
      <c r="M108" s="236"/>
      <c r="N108" s="436"/>
      <c r="O108" s="1532"/>
      <c r="P108" s="1533"/>
      <c r="Q108" s="20"/>
      <c r="R108" s="1532"/>
      <c r="S108" s="1533"/>
      <c r="T108" s="20"/>
      <c r="U108" s="5"/>
      <c r="V108" s="609"/>
    </row>
    <row r="109" spans="1:22" s="78" customFormat="1" ht="15.75">
      <c r="A109" s="19" t="s">
        <v>210</v>
      </c>
      <c r="B109" s="29" t="s">
        <v>76</v>
      </c>
      <c r="C109" s="203">
        <v>6</v>
      </c>
      <c r="D109" s="208"/>
      <c r="E109" s="438"/>
      <c r="F109" s="438"/>
      <c r="G109" s="28">
        <v>3</v>
      </c>
      <c r="H109" s="221">
        <f t="shared" si="6"/>
        <v>90</v>
      </c>
      <c r="I109" s="213">
        <v>12</v>
      </c>
      <c r="J109" s="172">
        <v>8</v>
      </c>
      <c r="K109" s="16" t="s">
        <v>37</v>
      </c>
      <c r="L109" s="16"/>
      <c r="M109" s="32">
        <f>H109-I109</f>
        <v>78</v>
      </c>
      <c r="N109" s="436"/>
      <c r="O109" s="1532" t="s">
        <v>36</v>
      </c>
      <c r="P109" s="1533"/>
      <c r="Q109" s="20"/>
      <c r="R109" s="1532"/>
      <c r="S109" s="1533"/>
      <c r="T109" s="20"/>
      <c r="U109" s="5"/>
      <c r="V109" s="609"/>
    </row>
    <row r="110" spans="1:22" s="605" customFormat="1" ht="31.5">
      <c r="A110" s="19" t="s">
        <v>211</v>
      </c>
      <c r="B110" s="242" t="s">
        <v>84</v>
      </c>
      <c r="C110" s="203"/>
      <c r="D110" s="208"/>
      <c r="E110" s="438"/>
      <c r="F110" s="437">
        <v>7</v>
      </c>
      <c r="G110" s="28">
        <v>1</v>
      </c>
      <c r="H110" s="221">
        <f t="shared" si="6"/>
        <v>30</v>
      </c>
      <c r="I110" s="213">
        <v>4</v>
      </c>
      <c r="J110" s="16"/>
      <c r="K110" s="16"/>
      <c r="L110" s="16" t="s">
        <v>256</v>
      </c>
      <c r="M110" s="32">
        <f>H110-I110</f>
        <v>26</v>
      </c>
      <c r="N110" s="436"/>
      <c r="O110" s="1532"/>
      <c r="P110" s="1533"/>
      <c r="Q110" s="19" t="s">
        <v>256</v>
      </c>
      <c r="R110" s="1532"/>
      <c r="S110" s="1533"/>
      <c r="T110" s="20"/>
      <c r="U110" s="5"/>
      <c r="V110" s="609"/>
    </row>
    <row r="111" spans="1:22" s="605" customFormat="1" ht="31.5">
      <c r="A111" s="220" t="s">
        <v>204</v>
      </c>
      <c r="B111" s="175" t="s">
        <v>67</v>
      </c>
      <c r="C111" s="196"/>
      <c r="D111" s="222"/>
      <c r="E111" s="455"/>
      <c r="F111" s="455"/>
      <c r="G111" s="660">
        <f>G112+G113+G114</f>
        <v>11.5</v>
      </c>
      <c r="H111" s="221">
        <f t="shared" si="6"/>
        <v>345</v>
      </c>
      <c r="I111" s="213"/>
      <c r="J111" s="16"/>
      <c r="K111" s="16"/>
      <c r="L111" s="16"/>
      <c r="M111" s="32"/>
      <c r="N111" s="436"/>
      <c r="O111" s="1532"/>
      <c r="P111" s="1533"/>
      <c r="Q111" s="20"/>
      <c r="R111" s="1532"/>
      <c r="S111" s="1533"/>
      <c r="T111" s="20"/>
      <c r="U111" s="5"/>
      <c r="V111" s="609"/>
    </row>
    <row r="112" spans="1:22" s="78" customFormat="1" ht="16.5" customHeight="1">
      <c r="A112" s="223"/>
      <c r="B112" s="17" t="s">
        <v>41</v>
      </c>
      <c r="C112" s="203"/>
      <c r="D112" s="208"/>
      <c r="E112" s="438"/>
      <c r="F112" s="608"/>
      <c r="G112" s="665">
        <v>5.5</v>
      </c>
      <c r="H112" s="214">
        <f t="shared" si="6"/>
        <v>165</v>
      </c>
      <c r="I112" s="213"/>
      <c r="J112" s="16"/>
      <c r="K112" s="16"/>
      <c r="L112" s="16"/>
      <c r="M112" s="32"/>
      <c r="N112" s="436"/>
      <c r="O112" s="1532"/>
      <c r="P112" s="1533"/>
      <c r="Q112" s="20"/>
      <c r="R112" s="1532"/>
      <c r="S112" s="1533"/>
      <c r="T112" s="20"/>
      <c r="U112" s="5"/>
      <c r="V112" s="609"/>
    </row>
    <row r="113" spans="1:22" s="78" customFormat="1" ht="15.75">
      <c r="A113" s="223" t="s">
        <v>212</v>
      </c>
      <c r="B113" s="29" t="s">
        <v>42</v>
      </c>
      <c r="C113" s="203">
        <v>7</v>
      </c>
      <c r="D113" s="208"/>
      <c r="E113" s="438"/>
      <c r="F113" s="438"/>
      <c r="G113" s="660">
        <v>4.5</v>
      </c>
      <c r="H113" s="221">
        <f t="shared" si="6"/>
        <v>135</v>
      </c>
      <c r="I113" s="213">
        <v>12</v>
      </c>
      <c r="J113" s="172">
        <v>8</v>
      </c>
      <c r="K113" s="16" t="s">
        <v>37</v>
      </c>
      <c r="L113" s="16"/>
      <c r="M113" s="32">
        <f>H113-I113</f>
        <v>123</v>
      </c>
      <c r="N113" s="436"/>
      <c r="O113" s="1532"/>
      <c r="P113" s="1533"/>
      <c r="Q113" s="20" t="s">
        <v>162</v>
      </c>
      <c r="R113" s="1532"/>
      <c r="S113" s="1533"/>
      <c r="T113" s="20"/>
      <c r="U113" s="5"/>
      <c r="V113" s="609"/>
    </row>
    <row r="114" spans="1:22" s="78" customFormat="1" ht="50.25" customHeight="1">
      <c r="A114" s="16" t="s">
        <v>213</v>
      </c>
      <c r="B114" s="175" t="s">
        <v>85</v>
      </c>
      <c r="C114" s="203"/>
      <c r="D114" s="208"/>
      <c r="E114" s="437"/>
      <c r="F114" s="437">
        <v>8</v>
      </c>
      <c r="G114" s="660">
        <v>1.5</v>
      </c>
      <c r="H114" s="221">
        <f t="shared" si="6"/>
        <v>45</v>
      </c>
      <c r="I114" s="212">
        <v>4</v>
      </c>
      <c r="J114" s="16"/>
      <c r="K114" s="16"/>
      <c r="L114" s="16" t="s">
        <v>256</v>
      </c>
      <c r="M114" s="630">
        <v>26</v>
      </c>
      <c r="N114" s="19"/>
      <c r="O114" s="1532"/>
      <c r="P114" s="1533"/>
      <c r="Q114" s="19"/>
      <c r="R114" s="1566" t="s">
        <v>256</v>
      </c>
      <c r="S114" s="1567"/>
      <c r="T114" s="19"/>
      <c r="U114" s="16"/>
      <c r="V114" s="609"/>
    </row>
    <row r="115" spans="1:22" s="78" customFormat="1" ht="36" customHeight="1">
      <c r="A115" s="220" t="s">
        <v>205</v>
      </c>
      <c r="B115" s="463" t="s">
        <v>64</v>
      </c>
      <c r="C115" s="225"/>
      <c r="D115" s="226"/>
      <c r="E115" s="227"/>
      <c r="F115" s="611"/>
      <c r="G115" s="30">
        <f>G116+G117</f>
        <v>7.5</v>
      </c>
      <c r="H115" s="439">
        <f t="shared" si="6"/>
        <v>225</v>
      </c>
      <c r="I115" s="212"/>
      <c r="J115" s="16"/>
      <c r="K115" s="16"/>
      <c r="L115" s="16"/>
      <c r="M115" s="236"/>
      <c r="N115" s="19"/>
      <c r="O115" s="1532"/>
      <c r="P115" s="1533"/>
      <c r="Q115" s="20"/>
      <c r="R115" s="1566"/>
      <c r="S115" s="1567"/>
      <c r="T115" s="19"/>
      <c r="U115" s="16"/>
      <c r="V115" s="609"/>
    </row>
    <row r="116" spans="1:22" s="605" customFormat="1" ht="15.75">
      <c r="A116" s="223"/>
      <c r="B116" s="17" t="s">
        <v>41</v>
      </c>
      <c r="C116" s="203"/>
      <c r="D116" s="208"/>
      <c r="E116" s="248"/>
      <c r="F116" s="248"/>
      <c r="G116" s="205">
        <v>2</v>
      </c>
      <c r="H116" s="214">
        <f t="shared" si="6"/>
        <v>60</v>
      </c>
      <c r="I116" s="464"/>
      <c r="J116" s="444"/>
      <c r="K116" s="612"/>
      <c r="L116" s="93"/>
      <c r="M116" s="236"/>
      <c r="N116" s="256"/>
      <c r="O116" s="1532"/>
      <c r="P116" s="1533"/>
      <c r="Q116" s="90"/>
      <c r="R116" s="1532"/>
      <c r="S116" s="1533"/>
      <c r="T116" s="90"/>
      <c r="U116" s="5"/>
      <c r="V116" s="609"/>
    </row>
    <row r="117" spans="1:22" s="78" customFormat="1" ht="15.75">
      <c r="A117" s="223" t="s">
        <v>214</v>
      </c>
      <c r="B117" s="29" t="s">
        <v>42</v>
      </c>
      <c r="C117" s="203">
        <v>8</v>
      </c>
      <c r="D117" s="208"/>
      <c r="E117" s="248"/>
      <c r="F117" s="248"/>
      <c r="G117" s="28">
        <v>5.5</v>
      </c>
      <c r="H117" s="221">
        <f t="shared" si="6"/>
        <v>165</v>
      </c>
      <c r="I117" s="279">
        <v>12</v>
      </c>
      <c r="J117" s="172">
        <v>8</v>
      </c>
      <c r="K117" s="16" t="s">
        <v>37</v>
      </c>
      <c r="L117" s="16"/>
      <c r="M117" s="236">
        <f>H117-I117</f>
        <v>153</v>
      </c>
      <c r="N117" s="465"/>
      <c r="O117" s="1532"/>
      <c r="P117" s="1533"/>
      <c r="Q117" s="460"/>
      <c r="R117" s="1532" t="s">
        <v>36</v>
      </c>
      <c r="S117" s="1533"/>
      <c r="T117" s="20"/>
      <c r="U117" s="457"/>
      <c r="V117" s="609"/>
    </row>
    <row r="118" spans="1:22" s="78" customFormat="1" ht="36" customHeight="1">
      <c r="A118" s="220" t="s">
        <v>206</v>
      </c>
      <c r="B118" s="29" t="s">
        <v>151</v>
      </c>
      <c r="C118" s="466"/>
      <c r="D118" s="437"/>
      <c r="E118" s="438"/>
      <c r="F118" s="608"/>
      <c r="G118" s="673">
        <f>G119+G120</f>
        <v>8</v>
      </c>
      <c r="H118" s="221">
        <f t="shared" si="6"/>
        <v>240</v>
      </c>
      <c r="I118" s="377"/>
      <c r="J118" s="222"/>
      <c r="K118" s="221"/>
      <c r="L118" s="219"/>
      <c r="M118" s="244"/>
      <c r="N118" s="194"/>
      <c r="O118" s="1532"/>
      <c r="P118" s="1533"/>
      <c r="Q118" s="20"/>
      <c r="R118" s="1532"/>
      <c r="S118" s="1533"/>
      <c r="T118" s="19"/>
      <c r="U118" s="457"/>
      <c r="V118" s="609"/>
    </row>
    <row r="119" spans="1:22" s="605" customFormat="1" ht="15.75">
      <c r="A119" s="20"/>
      <c r="B119" s="241" t="s">
        <v>41</v>
      </c>
      <c r="C119" s="466"/>
      <c r="D119" s="437"/>
      <c r="E119" s="438"/>
      <c r="F119" s="438"/>
      <c r="G119" s="674">
        <v>2.5</v>
      </c>
      <c r="H119" s="214">
        <f t="shared" si="6"/>
        <v>75</v>
      </c>
      <c r="I119" s="31"/>
      <c r="J119" s="6"/>
      <c r="K119" s="4"/>
      <c r="L119" s="6"/>
      <c r="M119" s="236"/>
      <c r="N119" s="19"/>
      <c r="O119" s="1532"/>
      <c r="P119" s="1533"/>
      <c r="Q119" s="436"/>
      <c r="R119" s="1532"/>
      <c r="S119" s="1533"/>
      <c r="T119" s="436"/>
      <c r="U119" s="6"/>
      <c r="V119" s="609"/>
    </row>
    <row r="120" spans="1:22" s="78" customFormat="1" ht="15.75">
      <c r="A120" s="20" t="s">
        <v>215</v>
      </c>
      <c r="B120" s="29" t="s">
        <v>42</v>
      </c>
      <c r="C120" s="466">
        <v>9</v>
      </c>
      <c r="D120" s="437"/>
      <c r="E120" s="438"/>
      <c r="F120" s="438"/>
      <c r="G120" s="673">
        <v>5.5</v>
      </c>
      <c r="H120" s="221">
        <f t="shared" si="6"/>
        <v>165</v>
      </c>
      <c r="I120" s="230">
        <v>12</v>
      </c>
      <c r="J120" s="172">
        <v>8</v>
      </c>
      <c r="K120" s="16" t="s">
        <v>37</v>
      </c>
      <c r="L120" s="16"/>
      <c r="M120" s="233">
        <f>H120-I120</f>
        <v>153</v>
      </c>
      <c r="N120" s="440"/>
      <c r="O120" s="1532"/>
      <c r="P120" s="1533"/>
      <c r="Q120" s="79"/>
      <c r="R120" s="1532"/>
      <c r="S120" s="1533"/>
      <c r="T120" s="79" t="s">
        <v>36</v>
      </c>
      <c r="U120" s="6"/>
      <c r="V120" s="609"/>
    </row>
    <row r="121" spans="1:22" s="78" customFormat="1" ht="30" customHeight="1">
      <c r="A121" s="220" t="s">
        <v>207</v>
      </c>
      <c r="B121" s="242" t="s">
        <v>66</v>
      </c>
      <c r="C121" s="466"/>
      <c r="D121" s="437"/>
      <c r="E121" s="438"/>
      <c r="F121" s="438"/>
      <c r="G121" s="673">
        <f>G122+G123+G124</f>
        <v>9</v>
      </c>
      <c r="H121" s="221">
        <f t="shared" si="6"/>
        <v>270</v>
      </c>
      <c r="I121" s="230"/>
      <c r="J121" s="231"/>
      <c r="K121" s="231"/>
      <c r="L121" s="231"/>
      <c r="M121" s="236"/>
      <c r="N121" s="440"/>
      <c r="O121" s="1532"/>
      <c r="P121" s="1533"/>
      <c r="Q121" s="79"/>
      <c r="R121" s="1532"/>
      <c r="S121" s="1533"/>
      <c r="T121" s="462"/>
      <c r="U121" s="6"/>
      <c r="V121" s="609"/>
    </row>
    <row r="122" spans="1:22" s="605" customFormat="1" ht="18.75" customHeight="1">
      <c r="A122" s="220"/>
      <c r="B122" s="241" t="s">
        <v>41</v>
      </c>
      <c r="C122" s="466"/>
      <c r="D122" s="437"/>
      <c r="E122" s="438"/>
      <c r="F122" s="438"/>
      <c r="G122" s="673">
        <v>2.5</v>
      </c>
      <c r="H122" s="221">
        <f t="shared" si="6"/>
        <v>75</v>
      </c>
      <c r="I122" s="230"/>
      <c r="J122" s="231"/>
      <c r="K122" s="231"/>
      <c r="L122" s="231"/>
      <c r="M122" s="236"/>
      <c r="N122" s="440"/>
      <c r="O122" s="1532"/>
      <c r="P122" s="1533"/>
      <c r="Q122" s="79"/>
      <c r="R122" s="1532"/>
      <c r="S122" s="1533"/>
      <c r="T122" s="462"/>
      <c r="U122" s="6"/>
      <c r="V122" s="609"/>
    </row>
    <row r="123" spans="1:22" s="78" customFormat="1" ht="15.75">
      <c r="A123" s="223" t="s">
        <v>216</v>
      </c>
      <c r="B123" s="29" t="s">
        <v>42</v>
      </c>
      <c r="C123" s="203">
        <v>8</v>
      </c>
      <c r="D123" s="208"/>
      <c r="E123" s="438"/>
      <c r="F123" s="438"/>
      <c r="G123" s="660">
        <v>5</v>
      </c>
      <c r="H123" s="221">
        <f t="shared" si="6"/>
        <v>150</v>
      </c>
      <c r="I123" s="212">
        <v>8</v>
      </c>
      <c r="J123" s="172">
        <v>4</v>
      </c>
      <c r="K123" s="16" t="s">
        <v>37</v>
      </c>
      <c r="L123" s="16"/>
      <c r="M123" s="236">
        <f>H123-I123</f>
        <v>142</v>
      </c>
      <c r="N123" s="19"/>
      <c r="O123" s="1532"/>
      <c r="P123" s="1533"/>
      <c r="Q123" s="20"/>
      <c r="R123" s="1532" t="s">
        <v>35</v>
      </c>
      <c r="S123" s="1533"/>
      <c r="T123" s="460"/>
      <c r="U123" s="457"/>
      <c r="V123" s="609"/>
    </row>
    <row r="124" spans="1:22" s="78" customFormat="1" ht="15.75">
      <c r="A124" s="256" t="s">
        <v>217</v>
      </c>
      <c r="B124" s="242" t="s">
        <v>86</v>
      </c>
      <c r="C124" s="203"/>
      <c r="D124" s="208"/>
      <c r="E124" s="437">
        <v>9</v>
      </c>
      <c r="F124" s="608"/>
      <c r="G124" s="660">
        <v>1.5</v>
      </c>
      <c r="H124" s="221">
        <f t="shared" si="6"/>
        <v>45</v>
      </c>
      <c r="I124" s="212">
        <v>4</v>
      </c>
      <c r="J124" s="16"/>
      <c r="K124" s="16"/>
      <c r="L124" s="16" t="s">
        <v>256</v>
      </c>
      <c r="M124" s="236">
        <f>H124-I124</f>
        <v>41</v>
      </c>
      <c r="N124" s="19"/>
      <c r="O124" s="1532"/>
      <c r="P124" s="1533"/>
      <c r="Q124" s="20"/>
      <c r="R124" s="1532"/>
      <c r="S124" s="1533"/>
      <c r="T124" s="20" t="s">
        <v>256</v>
      </c>
      <c r="U124" s="457"/>
      <c r="V124" s="609"/>
    </row>
    <row r="125" spans="1:22" s="78" customFormat="1" ht="47.25">
      <c r="A125" s="19" t="s">
        <v>272</v>
      </c>
      <c r="B125" s="242" t="s">
        <v>172</v>
      </c>
      <c r="C125" s="203"/>
      <c r="D125" s="203">
        <v>9</v>
      </c>
      <c r="E125" s="243"/>
      <c r="F125" s="243"/>
      <c r="G125" s="28">
        <v>3</v>
      </c>
      <c r="H125" s="221">
        <f t="shared" si="6"/>
        <v>90</v>
      </c>
      <c r="I125" s="212">
        <f>J125+K125+L125</f>
        <v>6</v>
      </c>
      <c r="J125" s="172">
        <v>4</v>
      </c>
      <c r="K125" s="16"/>
      <c r="L125" s="16" t="s">
        <v>58</v>
      </c>
      <c r="M125" s="236">
        <f>H125-I125</f>
        <v>84</v>
      </c>
      <c r="N125" s="19"/>
      <c r="O125" s="1532"/>
      <c r="P125" s="1533"/>
      <c r="Q125" s="20"/>
      <c r="R125" s="1532"/>
      <c r="S125" s="1533"/>
      <c r="T125" s="20" t="s">
        <v>83</v>
      </c>
      <c r="U125" s="5"/>
      <c r="V125" s="609"/>
    </row>
    <row r="126" spans="1:22" s="78" customFormat="1" ht="57.75" customHeight="1">
      <c r="A126" s="220" t="s">
        <v>208</v>
      </c>
      <c r="B126" s="242" t="s">
        <v>173</v>
      </c>
      <c r="C126" s="196"/>
      <c r="D126" s="222"/>
      <c r="E126" s="243"/>
      <c r="F126" s="106"/>
      <c r="G126" s="28">
        <v>3</v>
      </c>
      <c r="H126" s="221">
        <v>90</v>
      </c>
      <c r="I126" s="212"/>
      <c r="J126" s="16"/>
      <c r="K126" s="16"/>
      <c r="L126" s="16"/>
      <c r="M126" s="236"/>
      <c r="N126" s="19"/>
      <c r="O126" s="1532"/>
      <c r="P126" s="1533"/>
      <c r="Q126" s="20"/>
      <c r="R126" s="1532"/>
      <c r="S126" s="1533"/>
      <c r="T126" s="460"/>
      <c r="U126" s="457"/>
      <c r="V126" s="609"/>
    </row>
    <row r="127" spans="1:22" s="78" customFormat="1" ht="15.75">
      <c r="A127" s="19" t="s">
        <v>218</v>
      </c>
      <c r="B127" s="29" t="s">
        <v>42</v>
      </c>
      <c r="C127" s="203"/>
      <c r="D127" s="203">
        <v>10</v>
      </c>
      <c r="E127" s="243"/>
      <c r="F127" s="243"/>
      <c r="G127" s="28">
        <v>3</v>
      </c>
      <c r="H127" s="221">
        <f t="shared" si="6"/>
        <v>90</v>
      </c>
      <c r="I127" s="212">
        <f>J127+K127+L127</f>
        <v>4</v>
      </c>
      <c r="J127" s="172">
        <v>4</v>
      </c>
      <c r="K127" s="16"/>
      <c r="L127" s="16"/>
      <c r="M127" s="236">
        <f>H127-I127</f>
        <v>86</v>
      </c>
      <c r="N127" s="19"/>
      <c r="O127" s="1532"/>
      <c r="P127" s="1533"/>
      <c r="Q127" s="20"/>
      <c r="R127" s="1532"/>
      <c r="S127" s="1533"/>
      <c r="T127" s="460"/>
      <c r="U127" s="5" t="s">
        <v>256</v>
      </c>
      <c r="V127" s="609"/>
    </row>
    <row r="128" spans="1:22" s="78" customFormat="1" ht="15.75" hidden="1">
      <c r="A128" s="220" t="s">
        <v>209</v>
      </c>
      <c r="B128" s="175" t="s">
        <v>63</v>
      </c>
      <c r="C128" s="196"/>
      <c r="D128" s="222"/>
      <c r="E128" s="243"/>
      <c r="F128" s="106"/>
      <c r="G128" s="252">
        <f>G130+G129</f>
        <v>2.5</v>
      </c>
      <c r="H128" s="221">
        <f t="shared" si="6"/>
        <v>75</v>
      </c>
      <c r="I128" s="464"/>
      <c r="J128" s="93"/>
      <c r="K128" s="93"/>
      <c r="L128" s="93"/>
      <c r="M128" s="475"/>
      <c r="N128" s="256"/>
      <c r="O128" s="1532"/>
      <c r="P128" s="1533"/>
      <c r="Q128" s="90"/>
      <c r="R128" s="1532"/>
      <c r="S128" s="1533"/>
      <c r="T128" s="476"/>
      <c r="U128" s="457"/>
      <c r="V128" s="609"/>
    </row>
    <row r="129" spans="1:22" s="78" customFormat="1" ht="15.75" hidden="1">
      <c r="A129" s="19"/>
      <c r="B129" s="17" t="s">
        <v>41</v>
      </c>
      <c r="C129" s="203"/>
      <c r="D129" s="208"/>
      <c r="E129" s="248"/>
      <c r="F129" s="248"/>
      <c r="G129" s="398"/>
      <c r="H129" s="214"/>
      <c r="I129" s="464"/>
      <c r="J129" s="93"/>
      <c r="K129" s="93"/>
      <c r="L129" s="93"/>
      <c r="M129" s="475"/>
      <c r="N129" s="256"/>
      <c r="O129" s="1532"/>
      <c r="P129" s="1533"/>
      <c r="Q129" s="90"/>
      <c r="R129" s="1532"/>
      <c r="S129" s="1533"/>
      <c r="T129" s="476"/>
      <c r="U129" s="457"/>
      <c r="V129" s="609"/>
    </row>
    <row r="130" spans="1:22" s="78" customFormat="1" ht="15.75">
      <c r="A130" s="220" t="s">
        <v>209</v>
      </c>
      <c r="B130" s="175" t="s">
        <v>63</v>
      </c>
      <c r="C130" s="443">
        <v>10</v>
      </c>
      <c r="D130" s="444"/>
      <c r="E130" s="127"/>
      <c r="F130" s="127"/>
      <c r="G130" s="676">
        <v>2.5</v>
      </c>
      <c r="H130" s="478">
        <f>G130*30</f>
        <v>75</v>
      </c>
      <c r="I130" s="464">
        <v>8</v>
      </c>
      <c r="J130" s="592">
        <v>8</v>
      </c>
      <c r="K130" s="93"/>
      <c r="L130" s="93"/>
      <c r="M130" s="475">
        <f>H130-I130</f>
        <v>67</v>
      </c>
      <c r="N130" s="256"/>
      <c r="O130" s="1532"/>
      <c r="P130" s="1533"/>
      <c r="Q130" s="90"/>
      <c r="R130" s="1532"/>
      <c r="S130" s="1533"/>
      <c r="T130" s="476"/>
      <c r="U130" s="94" t="s">
        <v>257</v>
      </c>
      <c r="V130" s="116"/>
    </row>
    <row r="131" spans="1:22" s="78" customFormat="1" ht="15.75">
      <c r="A131" s="220" t="s">
        <v>282</v>
      </c>
      <c r="B131" s="29" t="s">
        <v>283</v>
      </c>
      <c r="C131" s="443"/>
      <c r="D131" s="444"/>
      <c r="E131" s="445"/>
      <c r="F131" s="445"/>
      <c r="G131" s="675">
        <f>G134+G133+G132</f>
        <v>3</v>
      </c>
      <c r="H131" s="598">
        <f>H133+H132</f>
        <v>60</v>
      </c>
      <c r="I131" s="464"/>
      <c r="J131" s="93"/>
      <c r="K131" s="93"/>
      <c r="L131" s="93"/>
      <c r="M131" s="475"/>
      <c r="N131" s="256"/>
      <c r="O131" s="1532"/>
      <c r="P131" s="1533"/>
      <c r="Q131" s="90"/>
      <c r="R131" s="1566"/>
      <c r="S131" s="1567"/>
      <c r="T131" s="476"/>
      <c r="U131" s="597"/>
      <c r="V131" s="116"/>
    </row>
    <row r="132" spans="1:22" s="78" customFormat="1" ht="15.75" hidden="1">
      <c r="A132" s="256"/>
      <c r="B132" s="17" t="s">
        <v>41</v>
      </c>
      <c r="C132" s="203"/>
      <c r="D132" s="208"/>
      <c r="E132" s="438"/>
      <c r="F132" s="204"/>
      <c r="G132" s="665"/>
      <c r="H132" s="214">
        <f>G132*30</f>
        <v>0</v>
      </c>
      <c r="I132" s="213"/>
      <c r="J132" s="16"/>
      <c r="K132" s="16"/>
      <c r="L132" s="16"/>
      <c r="M132" s="32"/>
      <c r="N132" s="436"/>
      <c r="O132" s="1532"/>
      <c r="P132" s="1533"/>
      <c r="Q132" s="20"/>
      <c r="R132" s="1566"/>
      <c r="S132" s="1567"/>
      <c r="T132" s="20"/>
      <c r="U132" s="5"/>
      <c r="V132" s="107"/>
    </row>
    <row r="133" spans="1:22" s="78" customFormat="1" ht="15.75">
      <c r="A133" s="256" t="s">
        <v>284</v>
      </c>
      <c r="B133" s="29" t="s">
        <v>42</v>
      </c>
      <c r="C133" s="203">
        <v>9</v>
      </c>
      <c r="D133" s="208"/>
      <c r="E133" s="438"/>
      <c r="F133" s="438"/>
      <c r="G133" s="660">
        <v>2</v>
      </c>
      <c r="H133" s="221">
        <f>G133*30</f>
        <v>60</v>
      </c>
      <c r="I133" s="213">
        <v>8</v>
      </c>
      <c r="J133" s="172"/>
      <c r="K133" s="16"/>
      <c r="L133" s="16" t="s">
        <v>35</v>
      </c>
      <c r="M133" s="459">
        <f>H133-I133</f>
        <v>52</v>
      </c>
      <c r="N133" s="181"/>
      <c r="O133" s="1532"/>
      <c r="P133" s="1533"/>
      <c r="Q133" s="461"/>
      <c r="R133" s="1566"/>
      <c r="S133" s="1567"/>
      <c r="T133" s="79" t="s">
        <v>35</v>
      </c>
      <c r="U133" s="8"/>
      <c r="V133" s="107"/>
    </row>
    <row r="134" spans="1:22" s="78" customFormat="1" ht="32.25" thickBot="1">
      <c r="A134" s="256" t="s">
        <v>286</v>
      </c>
      <c r="B134" s="29" t="s">
        <v>285</v>
      </c>
      <c r="C134" s="203"/>
      <c r="D134" s="208"/>
      <c r="E134" s="437">
        <v>10</v>
      </c>
      <c r="F134" s="437"/>
      <c r="G134" s="660">
        <v>1</v>
      </c>
      <c r="H134" s="221">
        <f>G134*30</f>
        <v>30</v>
      </c>
      <c r="I134" s="212">
        <v>4</v>
      </c>
      <c r="J134" s="16"/>
      <c r="K134" s="16"/>
      <c r="L134" s="16" t="s">
        <v>256</v>
      </c>
      <c r="M134" s="630">
        <v>26</v>
      </c>
      <c r="N134" s="440"/>
      <c r="O134" s="1532"/>
      <c r="P134" s="1533"/>
      <c r="Q134" s="462"/>
      <c r="R134" s="1566"/>
      <c r="S134" s="1567"/>
      <c r="T134" s="462"/>
      <c r="U134" s="16" t="s">
        <v>256</v>
      </c>
      <c r="V134" s="107"/>
    </row>
    <row r="135" spans="1:22" s="78" customFormat="1" ht="16.5" customHeight="1" thickBot="1">
      <c r="A135" s="1680" t="s">
        <v>293</v>
      </c>
      <c r="B135" s="1681"/>
      <c r="C135" s="1681"/>
      <c r="D135" s="1681"/>
      <c r="E135" s="1681"/>
      <c r="F135" s="1681"/>
      <c r="G135" s="1681"/>
      <c r="H135" s="1681"/>
      <c r="I135" s="1681"/>
      <c r="J135" s="1681"/>
      <c r="K135" s="1681"/>
      <c r="L135" s="1681"/>
      <c r="M135" s="1681"/>
      <c r="N135" s="1681"/>
      <c r="O135" s="1681"/>
      <c r="P135" s="1681"/>
      <c r="Q135" s="1681"/>
      <c r="R135" s="1681"/>
      <c r="S135" s="1681"/>
      <c r="T135" s="1681"/>
      <c r="U135" s="1681"/>
      <c r="V135" s="1682"/>
    </row>
    <row r="136" spans="1:22" ht="31.5">
      <c r="A136" s="479" t="s">
        <v>174</v>
      </c>
      <c r="B136" s="480" t="s">
        <v>175</v>
      </c>
      <c r="C136" s="481"/>
      <c r="D136" s="482"/>
      <c r="E136" s="483"/>
      <c r="F136" s="483"/>
      <c r="G136" s="484">
        <v>3</v>
      </c>
      <c r="H136" s="485">
        <f>PRODUCT(G136,30)</f>
        <v>90</v>
      </c>
      <c r="I136" s="486"/>
      <c r="J136" s="487"/>
      <c r="K136" s="481"/>
      <c r="L136" s="481"/>
      <c r="M136" s="485"/>
      <c r="N136" s="440"/>
      <c r="O136" s="1553"/>
      <c r="P136" s="1554"/>
      <c r="Q136" s="69"/>
      <c r="R136" s="1553"/>
      <c r="S136" s="1554"/>
      <c r="T136" s="488"/>
      <c r="U136" s="21"/>
      <c r="V136" s="113"/>
    </row>
    <row r="137" spans="1:22" ht="15.75">
      <c r="A137" s="19" t="s">
        <v>174</v>
      </c>
      <c r="B137" s="29" t="s">
        <v>42</v>
      </c>
      <c r="C137" s="481"/>
      <c r="D137" s="203">
        <v>8</v>
      </c>
      <c r="E137" s="243"/>
      <c r="F137" s="243"/>
      <c r="G137" s="252">
        <v>3</v>
      </c>
      <c r="H137" s="221">
        <f>G137*30</f>
        <v>90</v>
      </c>
      <c r="I137" s="464">
        <v>12</v>
      </c>
      <c r="J137" s="592">
        <v>4</v>
      </c>
      <c r="K137" s="93" t="s">
        <v>35</v>
      </c>
      <c r="L137" s="93"/>
      <c r="M137" s="475">
        <f>H137-I137</f>
        <v>78</v>
      </c>
      <c r="N137" s="19"/>
      <c r="O137" s="1532"/>
      <c r="P137" s="1533"/>
      <c r="Q137" s="20"/>
      <c r="R137" s="1532" t="s">
        <v>36</v>
      </c>
      <c r="S137" s="1533"/>
      <c r="T137" s="476"/>
      <c r="U137" s="5"/>
      <c r="V137" s="107"/>
    </row>
    <row r="138" spans="1:22" ht="31.5">
      <c r="A138" s="479" t="s">
        <v>176</v>
      </c>
      <c r="B138" s="489" t="s">
        <v>177</v>
      </c>
      <c r="C138" s="468"/>
      <c r="D138" s="469"/>
      <c r="E138" s="470"/>
      <c r="F138" s="470"/>
      <c r="G138" s="490">
        <v>3</v>
      </c>
      <c r="H138" s="491">
        <f>PRODUCT(G138,30)</f>
        <v>90</v>
      </c>
      <c r="I138" s="474"/>
      <c r="J138" s="473"/>
      <c r="K138" s="468"/>
      <c r="L138" s="468"/>
      <c r="M138" s="491"/>
      <c r="N138" s="19"/>
      <c r="O138" s="1532"/>
      <c r="P138" s="1533"/>
      <c r="Q138" s="20"/>
      <c r="R138" s="1532"/>
      <c r="S138" s="1533"/>
      <c r="T138" s="460"/>
      <c r="U138" s="457"/>
      <c r="V138" s="107"/>
    </row>
    <row r="139" spans="1:22" ht="15.75">
      <c r="A139" s="19" t="s">
        <v>176</v>
      </c>
      <c r="B139" s="29" t="s">
        <v>42</v>
      </c>
      <c r="C139" s="492"/>
      <c r="D139" s="203">
        <v>9</v>
      </c>
      <c r="E139" s="243"/>
      <c r="F139" s="243"/>
      <c r="G139" s="252">
        <v>3</v>
      </c>
      <c r="H139" s="221">
        <f>G139*30</f>
        <v>90</v>
      </c>
      <c r="I139" s="464">
        <v>12</v>
      </c>
      <c r="J139" s="592">
        <v>4</v>
      </c>
      <c r="K139" s="93" t="s">
        <v>35</v>
      </c>
      <c r="L139" s="93"/>
      <c r="M139" s="475">
        <f>H139-I139</f>
        <v>78</v>
      </c>
      <c r="N139" s="19"/>
      <c r="O139" s="1532"/>
      <c r="P139" s="1533"/>
      <c r="Q139" s="20"/>
      <c r="R139" s="1532"/>
      <c r="S139" s="1533"/>
      <c r="T139" s="87" t="s">
        <v>36</v>
      </c>
      <c r="U139" s="5"/>
      <c r="V139" s="107"/>
    </row>
    <row r="140" spans="1:22" ht="15.75">
      <c r="A140" s="479" t="s">
        <v>178</v>
      </c>
      <c r="B140" s="472" t="s">
        <v>179</v>
      </c>
      <c r="C140" s="491"/>
      <c r="D140" s="469"/>
      <c r="E140" s="470"/>
      <c r="F140" s="493"/>
      <c r="G140" s="490">
        <v>3</v>
      </c>
      <c r="H140" s="491">
        <f>PRODUCT(G140,30)</f>
        <v>90</v>
      </c>
      <c r="I140" s="474"/>
      <c r="J140" s="491"/>
      <c r="K140" s="491"/>
      <c r="L140" s="491"/>
      <c r="M140" s="494"/>
      <c r="N140" s="467"/>
      <c r="O140" s="1532"/>
      <c r="P140" s="1533"/>
      <c r="Q140" s="495"/>
      <c r="R140" s="1532"/>
      <c r="S140" s="1533"/>
      <c r="T140" s="496"/>
      <c r="U140" s="471"/>
      <c r="V140" s="419"/>
    </row>
    <row r="141" spans="1:22" ht="16.5" thickBot="1">
      <c r="A141" s="19" t="s">
        <v>178</v>
      </c>
      <c r="B141" s="109" t="s">
        <v>42</v>
      </c>
      <c r="C141" s="492"/>
      <c r="D141" s="443">
        <v>10</v>
      </c>
      <c r="E141" s="127"/>
      <c r="F141" s="127"/>
      <c r="G141" s="477">
        <v>3</v>
      </c>
      <c r="H141" s="478">
        <f>G141*30</f>
        <v>90</v>
      </c>
      <c r="I141" s="464">
        <v>12</v>
      </c>
      <c r="J141" s="592">
        <v>4</v>
      </c>
      <c r="K141" s="93" t="s">
        <v>35</v>
      </c>
      <c r="L141" s="93"/>
      <c r="M141" s="475">
        <f>H141-I141</f>
        <v>78</v>
      </c>
      <c r="N141" s="256"/>
      <c r="O141" s="1532"/>
      <c r="P141" s="1533"/>
      <c r="Q141" s="96"/>
      <c r="R141" s="1532"/>
      <c r="S141" s="1533"/>
      <c r="T141" s="497"/>
      <c r="U141" s="87" t="s">
        <v>36</v>
      </c>
      <c r="V141" s="267"/>
    </row>
    <row r="142" spans="1:22" ht="13.5" thickBot="1">
      <c r="A142" s="1590" t="s">
        <v>180</v>
      </c>
      <c r="B142" s="1693"/>
      <c r="C142" s="1693"/>
      <c r="D142" s="1693"/>
      <c r="E142" s="1693"/>
      <c r="F142" s="1693"/>
      <c r="G142" s="1693"/>
      <c r="H142" s="1693"/>
      <c r="I142" s="1693"/>
      <c r="J142" s="1693"/>
      <c r="K142" s="1693"/>
      <c r="L142" s="1693"/>
      <c r="M142" s="1693"/>
      <c r="N142" s="1693"/>
      <c r="O142" s="1693"/>
      <c r="P142" s="1693"/>
      <c r="Q142" s="1693"/>
      <c r="R142" s="1693"/>
      <c r="S142" s="1693"/>
      <c r="T142" s="1693"/>
      <c r="U142" s="498"/>
      <c r="V142" s="499"/>
    </row>
    <row r="143" spans="1:22" ht="31.5">
      <c r="A143" s="479" t="s">
        <v>174</v>
      </c>
      <c r="B143" s="500" t="s">
        <v>181</v>
      </c>
      <c r="C143" s="481"/>
      <c r="D143" s="482"/>
      <c r="E143" s="483"/>
      <c r="F143" s="483"/>
      <c r="G143" s="484">
        <v>3</v>
      </c>
      <c r="H143" s="485">
        <f>PRODUCT(G143,30)</f>
        <v>90</v>
      </c>
      <c r="I143" s="486"/>
      <c r="J143" s="487"/>
      <c r="K143" s="481"/>
      <c r="L143" s="481"/>
      <c r="M143" s="501"/>
      <c r="N143" s="440"/>
      <c r="O143" s="1553"/>
      <c r="P143" s="1554"/>
      <c r="Q143" s="79"/>
      <c r="R143" s="1553"/>
      <c r="S143" s="1554"/>
      <c r="T143" s="502"/>
      <c r="U143" s="68"/>
      <c r="V143" s="113"/>
    </row>
    <row r="144" spans="1:22" s="78" customFormat="1" ht="15.75">
      <c r="A144" s="19" t="s">
        <v>174</v>
      </c>
      <c r="B144" s="29" t="s">
        <v>42</v>
      </c>
      <c r="C144" s="203"/>
      <c r="D144" s="203">
        <v>8</v>
      </c>
      <c r="E144" s="243"/>
      <c r="F144" s="243"/>
      <c r="G144" s="252">
        <v>3</v>
      </c>
      <c r="H144" s="221">
        <f>G144*30</f>
        <v>90</v>
      </c>
      <c r="I144" s="464">
        <v>12</v>
      </c>
      <c r="J144" s="93" t="s">
        <v>55</v>
      </c>
      <c r="K144" s="93" t="s">
        <v>35</v>
      </c>
      <c r="L144" s="93"/>
      <c r="M144" s="475">
        <f>H144-I144</f>
        <v>78</v>
      </c>
      <c r="N144" s="256"/>
      <c r="O144" s="1532"/>
      <c r="P144" s="1533"/>
      <c r="Q144" s="90"/>
      <c r="R144" s="1532" t="s">
        <v>36</v>
      </c>
      <c r="S144" s="1533"/>
      <c r="T144" s="476"/>
      <c r="U144" s="5"/>
      <c r="V144" s="107"/>
    </row>
    <row r="145" spans="1:22" ht="31.5">
      <c r="A145" s="479" t="s">
        <v>176</v>
      </c>
      <c r="B145" s="503" t="s">
        <v>182</v>
      </c>
      <c r="C145" s="468"/>
      <c r="D145" s="469"/>
      <c r="E145" s="470"/>
      <c r="F145" s="470"/>
      <c r="G145" s="490">
        <v>3</v>
      </c>
      <c r="H145" s="491">
        <f>PRODUCT(G145,30)</f>
        <v>90</v>
      </c>
      <c r="I145" s="474"/>
      <c r="J145" s="473"/>
      <c r="K145" s="468"/>
      <c r="L145" s="468"/>
      <c r="M145" s="504"/>
      <c r="N145" s="19"/>
      <c r="O145" s="1532"/>
      <c r="P145" s="1533"/>
      <c r="Q145" s="20"/>
      <c r="R145" s="1532"/>
      <c r="S145" s="1533"/>
      <c r="T145" s="460"/>
      <c r="U145" s="457"/>
      <c r="V145" s="107"/>
    </row>
    <row r="146" spans="1:22" s="78" customFormat="1" ht="15.75">
      <c r="A146" s="19" t="s">
        <v>176</v>
      </c>
      <c r="B146" s="29" t="s">
        <v>42</v>
      </c>
      <c r="C146" s="203"/>
      <c r="D146" s="203">
        <v>9</v>
      </c>
      <c r="E146" s="243"/>
      <c r="F146" s="243"/>
      <c r="G146" s="252">
        <v>3</v>
      </c>
      <c r="H146" s="221">
        <f>G146*30</f>
        <v>90</v>
      </c>
      <c r="I146" s="464">
        <v>12</v>
      </c>
      <c r="J146" s="93" t="s">
        <v>55</v>
      </c>
      <c r="K146" s="93" t="s">
        <v>35</v>
      </c>
      <c r="L146" s="93"/>
      <c r="M146" s="475">
        <f>H146-I146</f>
        <v>78</v>
      </c>
      <c r="N146" s="256"/>
      <c r="O146" s="1532"/>
      <c r="P146" s="1533"/>
      <c r="Q146" s="90"/>
      <c r="R146" s="1532"/>
      <c r="S146" s="1533"/>
      <c r="T146" s="87" t="s">
        <v>36</v>
      </c>
      <c r="U146" s="5"/>
      <c r="V146" s="107"/>
    </row>
    <row r="147" spans="1:22" ht="47.25">
      <c r="A147" s="479" t="s">
        <v>178</v>
      </c>
      <c r="B147" s="505" t="s">
        <v>183</v>
      </c>
      <c r="C147" s="468"/>
      <c r="D147" s="469"/>
      <c r="E147" s="470"/>
      <c r="F147" s="493"/>
      <c r="G147" s="506">
        <v>3</v>
      </c>
      <c r="H147" s="507">
        <f>PRODUCT(G147,30)</f>
        <v>90</v>
      </c>
      <c r="I147" s="508"/>
      <c r="J147" s="507"/>
      <c r="K147" s="507"/>
      <c r="L147" s="507"/>
      <c r="M147" s="509"/>
      <c r="N147" s="467"/>
      <c r="O147" s="1532"/>
      <c r="P147" s="1533"/>
      <c r="Q147" s="495"/>
      <c r="R147" s="1532"/>
      <c r="S147" s="1533"/>
      <c r="T147" s="496"/>
      <c r="U147" s="471"/>
      <c r="V147" s="419"/>
    </row>
    <row r="148" spans="1:22" s="78" customFormat="1" ht="16.5" thickBot="1">
      <c r="A148" s="19" t="s">
        <v>178</v>
      </c>
      <c r="B148" s="29" t="s">
        <v>42</v>
      </c>
      <c r="C148" s="203"/>
      <c r="D148" s="443">
        <v>10</v>
      </c>
      <c r="E148" s="243"/>
      <c r="F148" s="510"/>
      <c r="G148" s="28">
        <v>3</v>
      </c>
      <c r="H148" s="221">
        <f>G148*30</f>
        <v>90</v>
      </c>
      <c r="I148" s="464">
        <v>12</v>
      </c>
      <c r="J148" s="93" t="s">
        <v>55</v>
      </c>
      <c r="K148" s="93" t="s">
        <v>35</v>
      </c>
      <c r="L148" s="93"/>
      <c r="M148" s="475">
        <f>H148-I148</f>
        <v>78</v>
      </c>
      <c r="N148" s="25"/>
      <c r="O148" s="1578"/>
      <c r="P148" s="1579"/>
      <c r="Q148" s="96"/>
      <c r="R148" s="1538"/>
      <c r="S148" s="1539"/>
      <c r="T148" s="497"/>
      <c r="U148" s="87" t="s">
        <v>36</v>
      </c>
      <c r="V148" s="267"/>
    </row>
    <row r="149" spans="1:22" ht="16.5" thickBot="1">
      <c r="A149" s="1625" t="s">
        <v>152</v>
      </c>
      <c r="B149" s="1626"/>
      <c r="C149" s="1626"/>
      <c r="D149" s="1626"/>
      <c r="E149" s="1626"/>
      <c r="F149" s="1627"/>
      <c r="G149" s="280">
        <f>G147+G145+G143+G128+G126+G125+G121+G118+G115+G111+G108+G107+G104+G101+G98+G131</f>
        <v>82</v>
      </c>
      <c r="H149" s="361">
        <f>PRODUCT(G149,30)</f>
        <v>2460</v>
      </c>
      <c r="I149" s="269"/>
      <c r="J149" s="269"/>
      <c r="K149" s="283"/>
      <c r="L149" s="283"/>
      <c r="M149" s="365"/>
      <c r="N149" s="366"/>
      <c r="O149" s="1551"/>
      <c r="P149" s="1552"/>
      <c r="Q149" s="274"/>
      <c r="R149" s="1534"/>
      <c r="S149" s="1535"/>
      <c r="T149" s="27"/>
      <c r="U149" s="26"/>
      <c r="V149" s="584"/>
    </row>
    <row r="150" spans="1:22" ht="16.5" thickBot="1">
      <c r="A150" s="1628" t="s">
        <v>61</v>
      </c>
      <c r="B150" s="1629"/>
      <c r="C150" s="1629"/>
      <c r="D150" s="1629"/>
      <c r="E150" s="1629"/>
      <c r="F150" s="1630"/>
      <c r="G150" s="268">
        <f>G122+G129+G119+G116+G112+G105+G102+G99</f>
        <v>19.5</v>
      </c>
      <c r="H150" s="361">
        <f>PRODUCT(G150,30)</f>
        <v>585</v>
      </c>
      <c r="I150" s="511"/>
      <c r="J150" s="367"/>
      <c r="K150" s="367"/>
      <c r="L150" s="367"/>
      <c r="M150" s="368"/>
      <c r="N150" s="271"/>
      <c r="O150" s="1573"/>
      <c r="P150" s="1574"/>
      <c r="Q150" s="272"/>
      <c r="R150" s="1577"/>
      <c r="S150" s="1565"/>
      <c r="T150" s="277"/>
      <c r="U150" s="278"/>
      <c r="V150" s="512"/>
    </row>
    <row r="151" spans="1:22" ht="16.5" thickBot="1">
      <c r="A151" s="1635" t="s">
        <v>153</v>
      </c>
      <c r="B151" s="1636"/>
      <c r="C151" s="1636"/>
      <c r="D151" s="1636"/>
      <c r="E151" s="1636"/>
      <c r="F151" s="1637"/>
      <c r="G151" s="268">
        <f>G148+G146+G144+G134+G127+G125+G124+G123+G120+G117+G114+G113+G110+G109+G107+G106+G103+G100+G133+G130</f>
        <v>62.5</v>
      </c>
      <c r="H151" s="361">
        <f>PRODUCT(G151,30)</f>
        <v>1875</v>
      </c>
      <c r="I151" s="513">
        <f>SUM(I98:I134,I136:I141)</f>
        <v>166</v>
      </c>
      <c r="J151" s="513">
        <f>SUM(J98:J134,J136:J141)</f>
        <v>88</v>
      </c>
      <c r="K151" s="632" t="s">
        <v>298</v>
      </c>
      <c r="L151" s="632" t="s">
        <v>299</v>
      </c>
      <c r="M151" s="631">
        <f>SUM(M98:M134,M136:M141)</f>
        <v>1694</v>
      </c>
      <c r="N151" s="514"/>
      <c r="O151" s="1534" t="s">
        <v>36</v>
      </c>
      <c r="P151" s="1535"/>
      <c r="Q151" s="274" t="s">
        <v>288</v>
      </c>
      <c r="R151" s="1534" t="s">
        <v>290</v>
      </c>
      <c r="S151" s="1535"/>
      <c r="T151" s="274" t="s">
        <v>287</v>
      </c>
      <c r="U151" s="104" t="s">
        <v>275</v>
      </c>
      <c r="V151" s="515"/>
    </row>
    <row r="152" spans="1:22" ht="16.5" thickBot="1">
      <c r="A152" s="1678" t="s">
        <v>227</v>
      </c>
      <c r="B152" s="1599"/>
      <c r="C152" s="1599"/>
      <c r="D152" s="1599"/>
      <c r="E152" s="1599"/>
      <c r="F152" s="1599"/>
      <c r="G152" s="1599"/>
      <c r="H152" s="1599"/>
      <c r="I152" s="1599"/>
      <c r="J152" s="1599"/>
      <c r="K152" s="1599"/>
      <c r="L152" s="1599"/>
      <c r="M152" s="1599"/>
      <c r="N152" s="1599"/>
      <c r="O152" s="1599"/>
      <c r="P152" s="1599"/>
      <c r="Q152" s="1599"/>
      <c r="R152" s="1599"/>
      <c r="S152" s="1599"/>
      <c r="T152" s="1599"/>
      <c r="U152" s="1599"/>
      <c r="V152" s="1679"/>
    </row>
    <row r="153" spans="1:22" ht="31.5">
      <c r="A153" s="100"/>
      <c r="B153" s="414" t="s">
        <v>228</v>
      </c>
      <c r="C153" s="413"/>
      <c r="D153" s="659">
        <v>9</v>
      </c>
      <c r="E153" s="408"/>
      <c r="F153" s="408"/>
      <c r="G153" s="187">
        <v>1.5</v>
      </c>
      <c r="H153" s="409">
        <f aca="true" t="shared" si="7" ref="H153:H169">G153*30</f>
        <v>45</v>
      </c>
      <c r="I153" s="100">
        <v>8</v>
      </c>
      <c r="J153" s="131" t="s">
        <v>256</v>
      </c>
      <c r="K153" s="198" t="s">
        <v>37</v>
      </c>
      <c r="L153" s="410"/>
      <c r="M153" s="373">
        <f>H153-I153</f>
        <v>37</v>
      </c>
      <c r="N153" s="411"/>
      <c r="O153" s="1575"/>
      <c r="P153" s="1576"/>
      <c r="Q153" s="411"/>
      <c r="R153" s="1575"/>
      <c r="S153" s="1576"/>
      <c r="T153" s="93" t="s">
        <v>35</v>
      </c>
      <c r="U153" s="100"/>
      <c r="V153" s="370"/>
    </row>
    <row r="154" spans="1:22" ht="31.5">
      <c r="A154" s="198"/>
      <c r="B154" s="415" t="s">
        <v>229</v>
      </c>
      <c r="C154" s="658">
        <v>10</v>
      </c>
      <c r="D154" s="379"/>
      <c r="E154" s="379"/>
      <c r="F154" s="379"/>
      <c r="G154" s="633">
        <v>3.5</v>
      </c>
      <c r="H154" s="634">
        <f t="shared" si="7"/>
        <v>105</v>
      </c>
      <c r="I154" s="635">
        <v>16</v>
      </c>
      <c r="J154" s="636" t="s">
        <v>36</v>
      </c>
      <c r="K154" s="635" t="s">
        <v>37</v>
      </c>
      <c r="L154" s="637"/>
      <c r="M154" s="638">
        <f>H154-I154</f>
        <v>89</v>
      </c>
      <c r="N154" s="407"/>
      <c r="O154" s="1569"/>
      <c r="P154" s="1570"/>
      <c r="Q154" s="407"/>
      <c r="R154" s="1569"/>
      <c r="S154" s="1570"/>
      <c r="T154" s="407"/>
      <c r="U154" s="93" t="s">
        <v>300</v>
      </c>
      <c r="V154" s="371"/>
    </row>
    <row r="155" spans="1:22" ht="31.5">
      <c r="A155" s="198"/>
      <c r="B155" s="415" t="s">
        <v>230</v>
      </c>
      <c r="C155" s="346"/>
      <c r="D155" s="84"/>
      <c r="E155" s="84"/>
      <c r="F155" s="403"/>
      <c r="G155" s="28">
        <v>4</v>
      </c>
      <c r="H155" s="402">
        <f t="shared" si="7"/>
        <v>120</v>
      </c>
      <c r="I155" s="635"/>
      <c r="J155" s="639"/>
      <c r="K155" s="639"/>
      <c r="L155" s="640"/>
      <c r="M155" s="638"/>
      <c r="N155" s="407"/>
      <c r="O155" s="1569"/>
      <c r="P155" s="1570"/>
      <c r="Q155" s="407"/>
      <c r="R155" s="1569"/>
      <c r="S155" s="1570"/>
      <c r="T155" s="407"/>
      <c r="U155" s="198"/>
      <c r="V155" s="371"/>
    </row>
    <row r="156" spans="1:22" ht="15.75">
      <c r="A156" s="198"/>
      <c r="B156" s="416" t="s">
        <v>41</v>
      </c>
      <c r="C156" s="346"/>
      <c r="D156" s="84"/>
      <c r="E156" s="84"/>
      <c r="F156" s="403"/>
      <c r="G156" s="205">
        <v>0.5</v>
      </c>
      <c r="H156" s="258">
        <f t="shared" si="7"/>
        <v>15</v>
      </c>
      <c r="I156" s="635"/>
      <c r="J156" s="635"/>
      <c r="K156" s="635"/>
      <c r="L156" s="635"/>
      <c r="M156" s="638"/>
      <c r="N156" s="407"/>
      <c r="O156" s="1569"/>
      <c r="P156" s="1570"/>
      <c r="Q156" s="407"/>
      <c r="R156" s="1569"/>
      <c r="S156" s="1570"/>
      <c r="T156" s="407"/>
      <c r="U156" s="198"/>
      <c r="V156" s="371"/>
    </row>
    <row r="157" spans="1:22" ht="15.75">
      <c r="A157" s="198"/>
      <c r="B157" s="393" t="s">
        <v>42</v>
      </c>
      <c r="C157" s="346">
        <v>9</v>
      </c>
      <c r="D157" s="84"/>
      <c r="E157" s="84"/>
      <c r="F157" s="403"/>
      <c r="G157" s="633">
        <v>3.5</v>
      </c>
      <c r="H157" s="634">
        <f t="shared" si="7"/>
        <v>105</v>
      </c>
      <c r="I157" s="635">
        <v>16</v>
      </c>
      <c r="J157" s="636" t="s">
        <v>36</v>
      </c>
      <c r="K157" s="635" t="s">
        <v>37</v>
      </c>
      <c r="L157" s="635"/>
      <c r="M157" s="638">
        <f>H157-I157</f>
        <v>89</v>
      </c>
      <c r="N157" s="407"/>
      <c r="O157" s="1569"/>
      <c r="P157" s="1570"/>
      <c r="Q157" s="407"/>
      <c r="R157" s="1569"/>
      <c r="S157" s="1570"/>
      <c r="T157" s="649" t="s">
        <v>300</v>
      </c>
      <c r="V157" s="371"/>
    </row>
    <row r="158" spans="1:22" ht="31.5">
      <c r="A158" s="198"/>
      <c r="B158" s="417" t="s">
        <v>231</v>
      </c>
      <c r="C158" s="346"/>
      <c r="D158" s="84"/>
      <c r="E158" s="84"/>
      <c r="F158" s="404"/>
      <c r="G158" s="205">
        <v>9.5</v>
      </c>
      <c r="H158" s="402">
        <f t="shared" si="7"/>
        <v>285</v>
      </c>
      <c r="I158" s="198"/>
      <c r="J158" s="198"/>
      <c r="K158" s="198"/>
      <c r="L158" s="198"/>
      <c r="M158" s="412"/>
      <c r="N158" s="407"/>
      <c r="O158" s="1569"/>
      <c r="P158" s="1570"/>
      <c r="Q158" s="407"/>
      <c r="R158" s="1569"/>
      <c r="S158" s="1570"/>
      <c r="T158" s="407"/>
      <c r="U158" s="198"/>
      <c r="V158" s="371"/>
    </row>
    <row r="159" spans="1:22" ht="15.75">
      <c r="A159" s="198"/>
      <c r="B159" s="416" t="s">
        <v>41</v>
      </c>
      <c r="C159" s="346"/>
      <c r="D159" s="84"/>
      <c r="E159" s="84"/>
      <c r="F159" s="404"/>
      <c r="G159" s="205">
        <v>5.5</v>
      </c>
      <c r="H159" s="258">
        <f t="shared" si="7"/>
        <v>165</v>
      </c>
      <c r="I159" s="198"/>
      <c r="J159" s="198"/>
      <c r="K159" s="198"/>
      <c r="L159" s="198"/>
      <c r="M159" s="412"/>
      <c r="N159" s="407"/>
      <c r="O159" s="1569"/>
      <c r="P159" s="1570"/>
      <c r="Q159" s="407"/>
      <c r="R159" s="1569"/>
      <c r="S159" s="1570"/>
      <c r="T159" s="407"/>
      <c r="U159" s="198"/>
      <c r="V159" s="371"/>
    </row>
    <row r="160" spans="1:22" ht="15.75">
      <c r="A160" s="198"/>
      <c r="B160" s="393" t="s">
        <v>42</v>
      </c>
      <c r="C160" s="346">
        <v>8</v>
      </c>
      <c r="D160" s="84"/>
      <c r="E160" s="84"/>
      <c r="F160" s="404"/>
      <c r="G160" s="633">
        <v>3</v>
      </c>
      <c r="H160" s="634">
        <f t="shared" si="7"/>
        <v>90</v>
      </c>
      <c r="I160" s="635">
        <v>12</v>
      </c>
      <c r="J160" s="636" t="s">
        <v>35</v>
      </c>
      <c r="K160" s="636" t="s">
        <v>301</v>
      </c>
      <c r="L160" s="635"/>
      <c r="M160" s="638">
        <f>H160-I160</f>
        <v>78</v>
      </c>
      <c r="N160" s="407"/>
      <c r="O160" s="1569"/>
      <c r="P160" s="1570"/>
      <c r="Q160" s="407"/>
      <c r="R160" s="1566" t="s">
        <v>36</v>
      </c>
      <c r="S160" s="1567"/>
      <c r="T160" s="407"/>
      <c r="U160" s="198"/>
      <c r="V160" s="371"/>
    </row>
    <row r="161" spans="1:22" ht="15.75">
      <c r="A161" s="198"/>
      <c r="B161" s="415" t="s">
        <v>232</v>
      </c>
      <c r="C161" s="346"/>
      <c r="D161" s="84"/>
      <c r="E161" s="84"/>
      <c r="F161" s="403">
        <v>8</v>
      </c>
      <c r="G161" s="28">
        <v>1</v>
      </c>
      <c r="H161" s="402">
        <f t="shared" si="7"/>
        <v>30</v>
      </c>
      <c r="I161" s="635">
        <v>8</v>
      </c>
      <c r="J161" s="635"/>
      <c r="K161" s="635"/>
      <c r="L161" s="636" t="s">
        <v>35</v>
      </c>
      <c r="M161" s="638">
        <f>H161-I161</f>
        <v>22</v>
      </c>
      <c r="N161" s="407"/>
      <c r="O161" s="1569"/>
      <c r="P161" s="1570"/>
      <c r="Q161" s="407"/>
      <c r="R161" s="1566" t="s">
        <v>256</v>
      </c>
      <c r="S161" s="1567"/>
      <c r="T161" s="407"/>
      <c r="U161" s="198"/>
      <c r="V161" s="371"/>
    </row>
    <row r="162" spans="1:22" ht="15.75">
      <c r="A162" s="198"/>
      <c r="B162" s="417" t="s">
        <v>233</v>
      </c>
      <c r="C162" s="346"/>
      <c r="D162" s="84"/>
      <c r="E162" s="84"/>
      <c r="F162" s="404"/>
      <c r="G162" s="205">
        <v>5.5</v>
      </c>
      <c r="H162" s="402">
        <f t="shared" si="7"/>
        <v>165</v>
      </c>
      <c r="I162" s="198"/>
      <c r="J162" s="198"/>
      <c r="K162" s="198"/>
      <c r="L162" s="198"/>
      <c r="M162" s="412"/>
      <c r="N162" s="407"/>
      <c r="O162" s="1569"/>
      <c r="P162" s="1570"/>
      <c r="Q162" s="407"/>
      <c r="R162" s="1569"/>
      <c r="S162" s="1570"/>
      <c r="T162" s="407"/>
      <c r="U162" s="198"/>
      <c r="V162" s="371"/>
    </row>
    <row r="163" spans="1:22" ht="15.75">
      <c r="A163" s="198"/>
      <c r="B163" s="416" t="s">
        <v>41</v>
      </c>
      <c r="C163" s="346"/>
      <c r="D163" s="84"/>
      <c r="E163" s="84"/>
      <c r="F163" s="404"/>
      <c r="G163" s="205">
        <v>1</v>
      </c>
      <c r="H163" s="258">
        <f t="shared" si="7"/>
        <v>30</v>
      </c>
      <c r="I163" s="198"/>
      <c r="J163" s="198"/>
      <c r="K163" s="198"/>
      <c r="L163" s="198"/>
      <c r="M163" s="412"/>
      <c r="N163" s="407"/>
      <c r="O163" s="1569"/>
      <c r="P163" s="1570"/>
      <c r="Q163" s="407"/>
      <c r="R163" s="1569"/>
      <c r="S163" s="1570"/>
      <c r="T163" s="407"/>
      <c r="U163" s="198"/>
      <c r="V163" s="371"/>
    </row>
    <row r="164" spans="1:22" ht="15.75">
      <c r="A164" s="198"/>
      <c r="B164" s="393" t="s">
        <v>42</v>
      </c>
      <c r="C164" s="346"/>
      <c r="D164" s="84">
        <v>8</v>
      </c>
      <c r="E164" s="84"/>
      <c r="F164" s="404"/>
      <c r="G164" s="28">
        <v>4.5</v>
      </c>
      <c r="H164" s="402">
        <f t="shared" si="7"/>
        <v>135</v>
      </c>
      <c r="I164" s="198">
        <v>12</v>
      </c>
      <c r="J164" s="131" t="s">
        <v>257</v>
      </c>
      <c r="K164" s="198" t="s">
        <v>37</v>
      </c>
      <c r="M164" s="412">
        <f>H164-I164</f>
        <v>123</v>
      </c>
      <c r="N164" s="407"/>
      <c r="O164" s="1569"/>
      <c r="P164" s="1570"/>
      <c r="Q164" s="407"/>
      <c r="R164" s="1566" t="s">
        <v>36</v>
      </c>
      <c r="S164" s="1567"/>
      <c r="T164" s="407"/>
      <c r="U164" s="198"/>
      <c r="V164" s="371"/>
    </row>
    <row r="165" spans="1:22" ht="15.75">
      <c r="A165" s="89"/>
      <c r="B165" s="417" t="s">
        <v>239</v>
      </c>
      <c r="C165" s="346"/>
      <c r="D165" s="84">
        <v>8</v>
      </c>
      <c r="E165" s="84"/>
      <c r="F165" s="404"/>
      <c r="G165" s="28">
        <v>4</v>
      </c>
      <c r="H165" s="402">
        <f t="shared" si="7"/>
        <v>120</v>
      </c>
      <c r="I165" s="642">
        <v>8</v>
      </c>
      <c r="J165" s="636" t="s">
        <v>256</v>
      </c>
      <c r="K165" s="642"/>
      <c r="L165" s="636" t="s">
        <v>301</v>
      </c>
      <c r="M165" s="412">
        <f>H165-I165</f>
        <v>112</v>
      </c>
      <c r="N165" s="347"/>
      <c r="O165" s="1569"/>
      <c r="P165" s="1570"/>
      <c r="Q165" s="347"/>
      <c r="R165" s="1566" t="s">
        <v>83</v>
      </c>
      <c r="S165" s="1567"/>
      <c r="T165" s="347"/>
      <c r="U165" s="372"/>
      <c r="V165" s="419"/>
    </row>
    <row r="166" spans="1:22" ht="31.5">
      <c r="A166" s="89"/>
      <c r="B166" s="415" t="s">
        <v>234</v>
      </c>
      <c r="C166" s="346"/>
      <c r="D166" s="84"/>
      <c r="E166" s="84"/>
      <c r="F166" s="403"/>
      <c r="G166" s="205">
        <v>7.5</v>
      </c>
      <c r="H166" s="402">
        <f t="shared" si="7"/>
        <v>225</v>
      </c>
      <c r="I166" s="198"/>
      <c r="J166" s="198"/>
      <c r="K166" s="198"/>
      <c r="L166" s="198"/>
      <c r="M166" s="412"/>
      <c r="N166" s="407"/>
      <c r="O166" s="1569"/>
      <c r="P166" s="1570"/>
      <c r="Q166" s="407"/>
      <c r="R166" s="1569"/>
      <c r="S166" s="1570"/>
      <c r="T166" s="407"/>
      <c r="U166" s="198"/>
      <c r="V166" s="371"/>
    </row>
    <row r="167" spans="1:22" ht="15.75">
      <c r="A167" s="89"/>
      <c r="B167" s="416" t="s">
        <v>41</v>
      </c>
      <c r="C167" s="346"/>
      <c r="D167" s="84"/>
      <c r="E167" s="84"/>
      <c r="F167" s="403"/>
      <c r="G167" s="205">
        <v>2.5</v>
      </c>
      <c r="H167" s="402">
        <f t="shared" si="7"/>
        <v>75</v>
      </c>
      <c r="I167" s="198"/>
      <c r="J167" s="198"/>
      <c r="K167" s="198"/>
      <c r="L167" s="198"/>
      <c r="M167" s="412"/>
      <c r="N167" s="407"/>
      <c r="O167" s="1569"/>
      <c r="P167" s="1570"/>
      <c r="Q167" s="407"/>
      <c r="R167" s="1569"/>
      <c r="S167" s="1570"/>
      <c r="T167" s="407"/>
      <c r="U167" s="198"/>
      <c r="V167" s="371"/>
    </row>
    <row r="168" spans="1:22" ht="15.75">
      <c r="A168" s="89"/>
      <c r="B168" s="393" t="s">
        <v>42</v>
      </c>
      <c r="C168" s="346"/>
      <c r="D168" s="84"/>
      <c r="E168" s="84"/>
      <c r="F168" s="404"/>
      <c r="G168" s="28">
        <v>5</v>
      </c>
      <c r="H168" s="402">
        <f t="shared" si="7"/>
        <v>150</v>
      </c>
      <c r="I168" s="198"/>
      <c r="J168" s="131"/>
      <c r="K168" s="131"/>
      <c r="L168" s="198"/>
      <c r="M168" s="412"/>
      <c r="N168" s="407"/>
      <c r="O168" s="1569"/>
      <c r="P168" s="1570"/>
      <c r="Q168" s="407"/>
      <c r="R168" s="1569"/>
      <c r="S168" s="1570"/>
      <c r="T168" s="93"/>
      <c r="U168" s="198"/>
      <c r="V168" s="371"/>
    </row>
    <row r="169" spans="1:22" ht="15.75">
      <c r="A169" s="89"/>
      <c r="B169" s="415" t="s">
        <v>235</v>
      </c>
      <c r="C169" s="346">
        <v>10</v>
      </c>
      <c r="D169" s="84"/>
      <c r="E169" s="84"/>
      <c r="F169" s="405"/>
      <c r="G169" s="217">
        <v>4</v>
      </c>
      <c r="H169" s="402">
        <f t="shared" si="7"/>
        <v>120</v>
      </c>
      <c r="I169" s="635">
        <v>16</v>
      </c>
      <c r="J169" s="635" t="s">
        <v>257</v>
      </c>
      <c r="K169" s="636" t="s">
        <v>35</v>
      </c>
      <c r="L169" s="198"/>
      <c r="M169" s="412">
        <f>H169-I169</f>
        <v>104</v>
      </c>
      <c r="N169" s="407"/>
      <c r="O169" s="1569"/>
      <c r="P169" s="1570"/>
      <c r="Q169" s="407"/>
      <c r="R169" s="1569"/>
      <c r="S169" s="1570"/>
      <c r="T169" s="407"/>
      <c r="U169" s="93" t="s">
        <v>36</v>
      </c>
      <c r="V169" s="371"/>
    </row>
    <row r="170" spans="1:22" ht="15.75">
      <c r="A170" s="89"/>
      <c r="B170" s="415" t="s">
        <v>236</v>
      </c>
      <c r="C170" s="346"/>
      <c r="D170" s="84"/>
      <c r="E170" s="84"/>
      <c r="F170" s="403">
        <v>10</v>
      </c>
      <c r="G170" s="643">
        <v>1</v>
      </c>
      <c r="H170" s="634">
        <f>G170*30</f>
        <v>30</v>
      </c>
      <c r="I170" s="635">
        <v>8</v>
      </c>
      <c r="J170" s="635"/>
      <c r="K170" s="635"/>
      <c r="L170" s="636" t="s">
        <v>35</v>
      </c>
      <c r="M170" s="638">
        <f>H170-I170</f>
        <v>22</v>
      </c>
      <c r="N170" s="407"/>
      <c r="O170" s="1569"/>
      <c r="P170" s="1570"/>
      <c r="Q170" s="407"/>
      <c r="R170" s="1569"/>
      <c r="S170" s="1570"/>
      <c r="T170" s="407"/>
      <c r="U170" s="93" t="s">
        <v>256</v>
      </c>
      <c r="V170" s="371"/>
    </row>
    <row r="171" spans="1:22" ht="15.75">
      <c r="A171" s="372"/>
      <c r="B171" s="415" t="s">
        <v>179</v>
      </c>
      <c r="C171" s="346"/>
      <c r="D171" s="84"/>
      <c r="E171" s="84"/>
      <c r="F171" s="403"/>
      <c r="G171" s="205">
        <v>3.5</v>
      </c>
      <c r="H171" s="402">
        <f aca="true" t="shared" si="8" ref="H171:H193">G171*30</f>
        <v>105</v>
      </c>
      <c r="I171" s="372"/>
      <c r="J171" s="372"/>
      <c r="K171" s="372"/>
      <c r="L171" s="372"/>
      <c r="M171" s="412"/>
      <c r="N171" s="418"/>
      <c r="O171" s="1569"/>
      <c r="P171" s="1570"/>
      <c r="Q171" s="418"/>
      <c r="R171" s="1569"/>
      <c r="S171" s="1570"/>
      <c r="T171" s="418"/>
      <c r="U171" s="372"/>
      <c r="V171" s="419"/>
    </row>
    <row r="172" spans="1:22" ht="15.75">
      <c r="A172" s="372"/>
      <c r="B172" s="416" t="s">
        <v>41</v>
      </c>
      <c r="C172" s="346"/>
      <c r="D172" s="84"/>
      <c r="E172" s="84"/>
      <c r="F172" s="403"/>
      <c r="G172" s="205">
        <v>1</v>
      </c>
      <c r="H172" s="258">
        <f t="shared" si="8"/>
        <v>30</v>
      </c>
      <c r="I172" s="372"/>
      <c r="J172" s="372"/>
      <c r="K172" s="372"/>
      <c r="L172" s="372"/>
      <c r="M172" s="412"/>
      <c r="N172" s="418"/>
      <c r="O172" s="1569"/>
      <c r="P172" s="1570"/>
      <c r="Q172" s="418"/>
      <c r="R172" s="1569"/>
      <c r="S172" s="1570"/>
      <c r="T172" s="418"/>
      <c r="U172" s="372"/>
      <c r="V172" s="419"/>
    </row>
    <row r="173" spans="1:22" ht="15.75">
      <c r="A173" s="372"/>
      <c r="B173" s="393" t="s">
        <v>76</v>
      </c>
      <c r="C173" s="346"/>
      <c r="D173" s="85">
        <v>7</v>
      </c>
      <c r="E173" s="85"/>
      <c r="F173" s="406"/>
      <c r="G173" s="28">
        <v>2.5</v>
      </c>
      <c r="H173" s="402">
        <f t="shared" si="8"/>
        <v>75</v>
      </c>
      <c r="I173" s="374">
        <v>8</v>
      </c>
      <c r="J173" s="374" t="s">
        <v>256</v>
      </c>
      <c r="K173" s="374" t="s">
        <v>37</v>
      </c>
      <c r="L173" s="372"/>
      <c r="M173" s="412">
        <f>H173-I173</f>
        <v>67</v>
      </c>
      <c r="N173" s="418"/>
      <c r="O173" s="1569"/>
      <c r="P173" s="1570"/>
      <c r="Q173" s="93" t="s">
        <v>35</v>
      </c>
      <c r="R173" s="1569"/>
      <c r="S173" s="1570"/>
      <c r="T173" s="418"/>
      <c r="U173" s="372"/>
      <c r="V173" s="419"/>
    </row>
    <row r="174" spans="1:22" ht="31.5">
      <c r="A174" s="372"/>
      <c r="B174" s="417" t="s">
        <v>237</v>
      </c>
      <c r="C174" s="347"/>
      <c r="D174" s="85"/>
      <c r="E174" s="85"/>
      <c r="F174" s="405"/>
      <c r="G174" s="28">
        <v>7</v>
      </c>
      <c r="H174" s="402">
        <f t="shared" si="8"/>
        <v>210</v>
      </c>
      <c r="I174" s="375"/>
      <c r="J174" s="372"/>
      <c r="K174" s="372"/>
      <c r="L174" s="372"/>
      <c r="M174" s="412"/>
      <c r="N174" s="418"/>
      <c r="O174" s="1569"/>
      <c r="P174" s="1570"/>
      <c r="Q174" s="418"/>
      <c r="R174" s="1569"/>
      <c r="S174" s="1570"/>
      <c r="T174" s="418"/>
      <c r="U174" s="372"/>
      <c r="V174" s="419"/>
    </row>
    <row r="175" spans="1:22" ht="15.75">
      <c r="A175" s="372"/>
      <c r="B175" s="416" t="s">
        <v>41</v>
      </c>
      <c r="C175" s="346"/>
      <c r="D175" s="84"/>
      <c r="E175" s="84"/>
      <c r="F175" s="404"/>
      <c r="G175" s="205">
        <v>3.5</v>
      </c>
      <c r="H175" s="258">
        <f t="shared" si="8"/>
        <v>105</v>
      </c>
      <c r="I175" s="375"/>
      <c r="J175" s="372"/>
      <c r="K175" s="372"/>
      <c r="L175" s="372"/>
      <c r="M175" s="412"/>
      <c r="N175" s="418"/>
      <c r="O175" s="1569"/>
      <c r="P175" s="1570"/>
      <c r="Q175" s="418"/>
      <c r="R175" s="1569"/>
      <c r="S175" s="1570"/>
      <c r="T175" s="418"/>
      <c r="U175" s="372"/>
      <c r="V175" s="419"/>
    </row>
    <row r="176" spans="1:22" ht="15.75">
      <c r="A176" s="372"/>
      <c r="B176" s="393" t="s">
        <v>42</v>
      </c>
      <c r="C176" s="347">
        <v>8</v>
      </c>
      <c r="D176" s="85"/>
      <c r="E176" s="85"/>
      <c r="F176" s="406"/>
      <c r="G176" s="28">
        <v>3.5</v>
      </c>
      <c r="H176" s="402">
        <f t="shared" si="8"/>
        <v>105</v>
      </c>
      <c r="I176" s="644">
        <v>16</v>
      </c>
      <c r="J176" s="636" t="s">
        <v>35</v>
      </c>
      <c r="K176" s="636" t="s">
        <v>256</v>
      </c>
      <c r="L176" s="635" t="s">
        <v>37</v>
      </c>
      <c r="M176" s="412">
        <f>H176-I176</f>
        <v>89</v>
      </c>
      <c r="N176" s="418"/>
      <c r="O176" s="1569"/>
      <c r="P176" s="1570"/>
      <c r="Q176" s="418"/>
      <c r="R176" s="1566" t="s">
        <v>36</v>
      </c>
      <c r="S176" s="1568"/>
      <c r="T176" s="418"/>
      <c r="U176" s="372"/>
      <c r="V176" s="419"/>
    </row>
    <row r="177" spans="1:22" ht="15.75">
      <c r="A177" s="372"/>
      <c r="B177" s="516" t="s">
        <v>238</v>
      </c>
      <c r="C177" s="346"/>
      <c r="D177" s="84"/>
      <c r="E177" s="84"/>
      <c r="F177" s="404"/>
      <c r="G177" s="205">
        <v>2.5</v>
      </c>
      <c r="H177" s="402">
        <f t="shared" si="8"/>
        <v>75</v>
      </c>
      <c r="I177" s="375"/>
      <c r="J177" s="517"/>
      <c r="K177" s="372"/>
      <c r="L177" s="372"/>
      <c r="M177" s="412"/>
      <c r="N177" s="418"/>
      <c r="O177" s="1569"/>
      <c r="P177" s="1570"/>
      <c r="Q177" s="418"/>
      <c r="R177" s="1559"/>
      <c r="S177" s="1560"/>
      <c r="T177" s="418"/>
      <c r="U177" s="372"/>
      <c r="V177" s="419"/>
    </row>
    <row r="178" spans="1:22" ht="15.75">
      <c r="A178" s="372"/>
      <c r="B178" s="416" t="s">
        <v>41</v>
      </c>
      <c r="C178" s="346"/>
      <c r="D178" s="84"/>
      <c r="E178" s="84"/>
      <c r="F178" s="404"/>
      <c r="G178" s="205">
        <v>0.5</v>
      </c>
      <c r="H178" s="402">
        <f t="shared" si="8"/>
        <v>15</v>
      </c>
      <c r="I178" s="375"/>
      <c r="J178" s="517"/>
      <c r="K178" s="372"/>
      <c r="L178" s="372"/>
      <c r="M178" s="412"/>
      <c r="N178" s="418"/>
      <c r="O178" s="1569"/>
      <c r="P178" s="1570"/>
      <c r="Q178" s="418"/>
      <c r="R178" s="1559"/>
      <c r="S178" s="1560"/>
      <c r="T178" s="418"/>
      <c r="U178" s="372"/>
      <c r="V178" s="419"/>
    </row>
    <row r="179" spans="1:22" ht="15.75">
      <c r="A179" s="372"/>
      <c r="B179" s="393" t="s">
        <v>42</v>
      </c>
      <c r="C179" s="346"/>
      <c r="D179" s="84">
        <v>9</v>
      </c>
      <c r="E179" s="84"/>
      <c r="F179" s="404"/>
      <c r="G179" s="28">
        <v>2</v>
      </c>
      <c r="H179" s="402">
        <f t="shared" si="8"/>
        <v>60</v>
      </c>
      <c r="I179" s="374">
        <v>8</v>
      </c>
      <c r="J179" s="374" t="s">
        <v>256</v>
      </c>
      <c r="K179" s="374" t="s">
        <v>37</v>
      </c>
      <c r="L179" s="372"/>
      <c r="M179" s="412">
        <f>H179-I179</f>
        <v>52</v>
      </c>
      <c r="N179" s="418"/>
      <c r="O179" s="1569"/>
      <c r="P179" s="1570"/>
      <c r="Q179" s="418"/>
      <c r="R179" s="1559"/>
      <c r="S179" s="1560"/>
      <c r="T179" s="93" t="s">
        <v>35</v>
      </c>
      <c r="U179" s="372"/>
      <c r="V179" s="419"/>
    </row>
    <row r="180" spans="1:22" ht="15.75">
      <c r="A180" s="372"/>
      <c r="B180" s="415" t="s">
        <v>240</v>
      </c>
      <c r="C180" s="346">
        <v>10</v>
      </c>
      <c r="D180" s="84"/>
      <c r="E180" s="84"/>
      <c r="F180" s="403"/>
      <c r="G180" s="28">
        <v>4.5</v>
      </c>
      <c r="H180" s="402">
        <f t="shared" si="8"/>
        <v>135</v>
      </c>
      <c r="I180" s="644">
        <v>16</v>
      </c>
      <c r="J180" s="636" t="s">
        <v>36</v>
      </c>
      <c r="K180" s="644" t="s">
        <v>37</v>
      </c>
      <c r="L180" s="372"/>
      <c r="M180" s="412">
        <f>H180-I180</f>
        <v>119</v>
      </c>
      <c r="N180" s="418"/>
      <c r="O180" s="1569"/>
      <c r="P180" s="1570"/>
      <c r="Q180" s="418"/>
      <c r="R180" s="1559"/>
      <c r="S180" s="1560"/>
      <c r="T180" s="418"/>
      <c r="U180" s="93" t="s">
        <v>36</v>
      </c>
      <c r="V180" s="419"/>
    </row>
    <row r="181" spans="1:22" ht="31.5">
      <c r="A181" s="372"/>
      <c r="B181" s="516" t="s">
        <v>241</v>
      </c>
      <c r="C181" s="346"/>
      <c r="D181" s="84"/>
      <c r="E181" s="84"/>
      <c r="F181" s="404"/>
      <c r="G181" s="205">
        <v>9</v>
      </c>
      <c r="H181" s="402">
        <f t="shared" si="8"/>
        <v>270</v>
      </c>
      <c r="I181" s="375"/>
      <c r="J181" s="517"/>
      <c r="K181" s="372"/>
      <c r="L181" s="372"/>
      <c r="M181" s="412"/>
      <c r="N181" s="418"/>
      <c r="O181" s="1569"/>
      <c r="P181" s="1570"/>
      <c r="Q181" s="418"/>
      <c r="R181" s="1559"/>
      <c r="S181" s="1560"/>
      <c r="T181" s="418"/>
      <c r="U181" s="372"/>
      <c r="V181" s="419"/>
    </row>
    <row r="182" spans="1:22" ht="15.75">
      <c r="A182" s="372"/>
      <c r="B182" s="518" t="s">
        <v>41</v>
      </c>
      <c r="C182" s="346"/>
      <c r="D182" s="84"/>
      <c r="E182" s="84"/>
      <c r="F182" s="404"/>
      <c r="G182" s="641">
        <v>5</v>
      </c>
      <c r="H182" s="402">
        <f t="shared" si="8"/>
        <v>150</v>
      </c>
      <c r="I182" s="375"/>
      <c r="J182" s="517"/>
      <c r="K182" s="372"/>
      <c r="L182" s="372"/>
      <c r="M182" s="412"/>
      <c r="N182" s="418"/>
      <c r="O182" s="1569"/>
      <c r="P182" s="1570"/>
      <c r="Q182" s="418"/>
      <c r="R182" s="1559"/>
      <c r="S182" s="1560"/>
      <c r="T182" s="418"/>
      <c r="U182" s="372"/>
      <c r="V182" s="419"/>
    </row>
    <row r="183" spans="1:22" ht="15.75">
      <c r="A183" s="372"/>
      <c r="B183" s="393" t="s">
        <v>42</v>
      </c>
      <c r="C183" s="346">
        <v>10</v>
      </c>
      <c r="D183" s="84"/>
      <c r="E183" s="84"/>
      <c r="F183" s="404"/>
      <c r="G183" s="633">
        <v>4</v>
      </c>
      <c r="H183" s="634">
        <f t="shared" si="8"/>
        <v>120</v>
      </c>
      <c r="I183" s="644">
        <v>16</v>
      </c>
      <c r="J183" s="636" t="s">
        <v>257</v>
      </c>
      <c r="K183" s="636" t="s">
        <v>35</v>
      </c>
      <c r="L183" s="645"/>
      <c r="M183" s="638">
        <f>H183-I183</f>
        <v>104</v>
      </c>
      <c r="N183" s="418"/>
      <c r="O183" s="1569"/>
      <c r="P183" s="1570"/>
      <c r="Q183" s="93" t="s">
        <v>36</v>
      </c>
      <c r="R183" s="1559"/>
      <c r="S183" s="1560"/>
      <c r="T183" s="418"/>
      <c r="U183" s="372"/>
      <c r="V183" s="419"/>
    </row>
    <row r="184" spans="1:22" ht="31.5">
      <c r="A184" s="89"/>
      <c r="B184" s="516" t="s">
        <v>242</v>
      </c>
      <c r="C184" s="346"/>
      <c r="D184" s="84"/>
      <c r="E184" s="84"/>
      <c r="F184" s="404"/>
      <c r="G184" s="205">
        <v>9</v>
      </c>
      <c r="H184" s="258">
        <f t="shared" si="8"/>
        <v>270</v>
      </c>
      <c r="I184" s="84"/>
      <c r="J184" s="84"/>
      <c r="K184" s="84"/>
      <c r="L184" s="84"/>
      <c r="M184" s="412"/>
      <c r="N184" s="346"/>
      <c r="O184" s="1569"/>
      <c r="P184" s="1570"/>
      <c r="Q184" s="346"/>
      <c r="R184" s="1559"/>
      <c r="S184" s="1560"/>
      <c r="T184" s="346"/>
      <c r="U184" s="372"/>
      <c r="V184" s="419"/>
    </row>
    <row r="185" spans="1:22" ht="15.75">
      <c r="A185" s="89"/>
      <c r="B185" s="380" t="s">
        <v>41</v>
      </c>
      <c r="C185" s="84"/>
      <c r="D185" s="84"/>
      <c r="E185" s="84"/>
      <c r="F185" s="404"/>
      <c r="G185" s="205">
        <v>5</v>
      </c>
      <c r="H185" s="402">
        <f t="shared" si="8"/>
        <v>150</v>
      </c>
      <c r="I185" s="84"/>
      <c r="J185" s="84"/>
      <c r="K185" s="84"/>
      <c r="L185" s="84"/>
      <c r="M185" s="412"/>
      <c r="N185" s="346"/>
      <c r="O185" s="1569"/>
      <c r="P185" s="1570"/>
      <c r="Q185" s="346"/>
      <c r="R185" s="1559"/>
      <c r="S185" s="1560"/>
      <c r="T185" s="346"/>
      <c r="U185" s="372"/>
      <c r="V185" s="419"/>
    </row>
    <row r="186" spans="1:22" ht="15.75">
      <c r="A186" s="89"/>
      <c r="B186" s="219" t="s">
        <v>42</v>
      </c>
      <c r="C186" s="84">
        <v>12</v>
      </c>
      <c r="D186" s="84"/>
      <c r="E186" s="84"/>
      <c r="F186" s="404"/>
      <c r="G186" s="28">
        <v>4</v>
      </c>
      <c r="H186" s="402">
        <f t="shared" si="8"/>
        <v>120</v>
      </c>
      <c r="I186" s="642">
        <v>16</v>
      </c>
      <c r="J186" s="636" t="s">
        <v>257</v>
      </c>
      <c r="K186" s="636" t="s">
        <v>35</v>
      </c>
      <c r="L186" s="85"/>
      <c r="M186" s="412">
        <f>H186-I186</f>
        <v>104</v>
      </c>
      <c r="N186" s="347"/>
      <c r="O186" s="1569"/>
      <c r="P186" s="1570"/>
      <c r="Q186" s="93" t="s">
        <v>36</v>
      </c>
      <c r="R186" s="1559"/>
      <c r="S186" s="1560"/>
      <c r="T186" s="346"/>
      <c r="U186" s="372"/>
      <c r="V186" s="419"/>
    </row>
    <row r="187" spans="1:22" ht="31.5">
      <c r="A187" s="89"/>
      <c r="B187" s="241" t="s">
        <v>243</v>
      </c>
      <c r="C187" s="84"/>
      <c r="D187" s="84"/>
      <c r="E187" s="84"/>
      <c r="F187" s="404"/>
      <c r="G187" s="205">
        <v>9</v>
      </c>
      <c r="H187" s="402">
        <f t="shared" si="8"/>
        <v>270</v>
      </c>
      <c r="I187" s="84"/>
      <c r="J187" s="84"/>
      <c r="K187" s="84"/>
      <c r="L187" s="84"/>
      <c r="M187" s="412"/>
      <c r="N187" s="346"/>
      <c r="O187" s="1569"/>
      <c r="P187" s="1570"/>
      <c r="Q187" s="346"/>
      <c r="R187" s="1559"/>
      <c r="S187" s="1560"/>
      <c r="T187" s="519"/>
      <c r="U187" s="372"/>
      <c r="V187" s="419"/>
    </row>
    <row r="188" spans="1:22" ht="15.75">
      <c r="A188" s="89"/>
      <c r="B188" s="646" t="s">
        <v>41</v>
      </c>
      <c r="C188" s="647"/>
      <c r="D188" s="647"/>
      <c r="E188" s="647"/>
      <c r="F188" s="648"/>
      <c r="G188" s="641">
        <v>1.5</v>
      </c>
      <c r="H188" s="634">
        <f t="shared" si="8"/>
        <v>45</v>
      </c>
      <c r="I188" s="84"/>
      <c r="J188" s="91"/>
      <c r="K188" s="91"/>
      <c r="L188" s="84"/>
      <c r="M188" s="412"/>
      <c r="N188" s="346"/>
      <c r="O188" s="1569"/>
      <c r="P188" s="1570"/>
      <c r="Q188" s="346"/>
      <c r="R188" s="1559"/>
      <c r="S188" s="1560"/>
      <c r="T188" s="519"/>
      <c r="U188" s="372"/>
      <c r="V188" s="419"/>
    </row>
    <row r="189" spans="1:22" ht="15.75">
      <c r="A189" s="89"/>
      <c r="B189" s="219" t="s">
        <v>244</v>
      </c>
      <c r="C189" s="84">
        <v>9</v>
      </c>
      <c r="D189" s="84"/>
      <c r="E189" s="84"/>
      <c r="F189" s="404"/>
      <c r="G189" s="633">
        <v>4.5</v>
      </c>
      <c r="H189" s="402">
        <f t="shared" si="8"/>
        <v>135</v>
      </c>
      <c r="I189" s="85">
        <v>12</v>
      </c>
      <c r="J189" s="131" t="s">
        <v>257</v>
      </c>
      <c r="K189" s="131" t="s">
        <v>37</v>
      </c>
      <c r="L189" s="85"/>
      <c r="M189" s="412">
        <f>H189-I189</f>
        <v>123</v>
      </c>
      <c r="N189" s="347"/>
      <c r="O189" s="1566" t="s">
        <v>36</v>
      </c>
      <c r="P189" s="1568"/>
      <c r="Q189" s="347"/>
      <c r="R189" s="1559"/>
      <c r="S189" s="1560"/>
      <c r="T189" s="519"/>
      <c r="U189" s="372"/>
      <c r="V189" s="419"/>
    </row>
    <row r="190" spans="1:22" ht="15.75">
      <c r="A190" s="89"/>
      <c r="B190" s="219" t="s">
        <v>245</v>
      </c>
      <c r="C190" s="84">
        <v>10</v>
      </c>
      <c r="D190" s="84"/>
      <c r="E190" s="84"/>
      <c r="F190" s="404"/>
      <c r="G190" s="633">
        <v>3</v>
      </c>
      <c r="H190" s="402">
        <f t="shared" si="8"/>
        <v>90</v>
      </c>
      <c r="I190" s="85">
        <v>12</v>
      </c>
      <c r="J190" s="636" t="s">
        <v>35</v>
      </c>
      <c r="K190" s="636" t="s">
        <v>301</v>
      </c>
      <c r="L190" s="85"/>
      <c r="M190" s="412">
        <f>H190-I190</f>
        <v>78</v>
      </c>
      <c r="N190" s="347"/>
      <c r="O190" s="1571"/>
      <c r="P190" s="1572"/>
      <c r="Q190" s="93" t="s">
        <v>36</v>
      </c>
      <c r="R190" s="1559"/>
      <c r="S190" s="1560"/>
      <c r="T190" s="519"/>
      <c r="U190" s="372"/>
      <c r="V190" s="419"/>
    </row>
    <row r="191" spans="1:22" ht="31.5">
      <c r="A191" s="89"/>
      <c r="B191" s="241" t="s">
        <v>246</v>
      </c>
      <c r="C191" s="84"/>
      <c r="D191" s="84"/>
      <c r="E191" s="84"/>
      <c r="F191" s="404"/>
      <c r="G191" s="641">
        <v>9</v>
      </c>
      <c r="H191" s="402">
        <f t="shared" si="8"/>
        <v>270</v>
      </c>
      <c r="I191" s="85"/>
      <c r="J191" s="85"/>
      <c r="K191" s="85"/>
      <c r="L191" s="85"/>
      <c r="M191" s="412"/>
      <c r="N191" s="347"/>
      <c r="O191" s="1571"/>
      <c r="P191" s="1572"/>
      <c r="Q191" s="347"/>
      <c r="R191" s="1559"/>
      <c r="S191" s="1560"/>
      <c r="T191" s="519"/>
      <c r="U191" s="372"/>
      <c r="V191" s="419"/>
    </row>
    <row r="192" spans="1:22" ht="15.75">
      <c r="A192" s="89"/>
      <c r="B192" s="380" t="s">
        <v>41</v>
      </c>
      <c r="C192" s="84"/>
      <c r="D192" s="84"/>
      <c r="E192" s="84"/>
      <c r="F192" s="404"/>
      <c r="G192" s="641">
        <v>2</v>
      </c>
      <c r="H192" s="402">
        <f t="shared" si="8"/>
        <v>60</v>
      </c>
      <c r="I192" s="85"/>
      <c r="J192" s="85"/>
      <c r="K192" s="85"/>
      <c r="L192" s="85"/>
      <c r="M192" s="412"/>
      <c r="N192" s="347"/>
      <c r="O192" s="1571"/>
      <c r="P192" s="1572"/>
      <c r="Q192" s="347"/>
      <c r="R192" s="1559"/>
      <c r="S192" s="1560"/>
      <c r="T192" s="519"/>
      <c r="U192" s="372"/>
      <c r="V192" s="419"/>
    </row>
    <row r="193" spans="1:22" ht="15.75">
      <c r="A193" s="89"/>
      <c r="B193" s="219" t="s">
        <v>42</v>
      </c>
      <c r="C193" s="84">
        <v>10</v>
      </c>
      <c r="D193" s="84"/>
      <c r="E193" s="84"/>
      <c r="F193" s="404"/>
      <c r="G193" s="633">
        <v>6</v>
      </c>
      <c r="H193" s="402">
        <f t="shared" si="8"/>
        <v>180</v>
      </c>
      <c r="I193" s="85">
        <v>16</v>
      </c>
      <c r="J193" s="131" t="s">
        <v>35</v>
      </c>
      <c r="K193" s="131" t="s">
        <v>35</v>
      </c>
      <c r="L193" s="85"/>
      <c r="M193" s="412">
        <f>H193-I193</f>
        <v>164</v>
      </c>
      <c r="N193" s="347"/>
      <c r="O193" s="1571"/>
      <c r="P193" s="1572"/>
      <c r="Q193" s="93" t="s">
        <v>300</v>
      </c>
      <c r="R193" s="1559"/>
      <c r="S193" s="1560"/>
      <c r="T193" s="519"/>
      <c r="U193" s="372"/>
      <c r="V193" s="419"/>
    </row>
    <row r="194" spans="1:22" ht="15.75">
      <c r="A194" s="89"/>
      <c r="B194" s="241" t="s">
        <v>247</v>
      </c>
      <c r="C194" s="84"/>
      <c r="D194" s="84"/>
      <c r="E194" s="84">
        <v>10</v>
      </c>
      <c r="F194" s="403"/>
      <c r="G194" s="28">
        <v>1</v>
      </c>
      <c r="H194" s="402">
        <f>G194*30</f>
        <v>30</v>
      </c>
      <c r="I194" s="642">
        <v>8</v>
      </c>
      <c r="J194" s="642"/>
      <c r="K194" s="642"/>
      <c r="L194" s="636" t="s">
        <v>35</v>
      </c>
      <c r="M194" s="638">
        <f>H194-I194</f>
        <v>22</v>
      </c>
      <c r="N194" s="347"/>
      <c r="O194" s="1571"/>
      <c r="P194" s="1572"/>
      <c r="Q194" s="93" t="s">
        <v>256</v>
      </c>
      <c r="R194" s="1559"/>
      <c r="S194" s="1560"/>
      <c r="T194" s="519"/>
      <c r="U194" s="372"/>
      <c r="V194" s="419"/>
    </row>
    <row r="195" spans="1:22" ht="15.75">
      <c r="A195" s="89"/>
      <c r="B195" s="241" t="s">
        <v>248</v>
      </c>
      <c r="C195" s="85"/>
      <c r="D195" s="85"/>
      <c r="E195" s="85"/>
      <c r="F195" s="406"/>
      <c r="G195" s="641">
        <v>12.5</v>
      </c>
      <c r="H195" s="402">
        <f>G195*30</f>
        <v>375</v>
      </c>
      <c r="I195" s="85"/>
      <c r="J195" s="85"/>
      <c r="K195" s="85"/>
      <c r="L195" s="85"/>
      <c r="M195" s="412"/>
      <c r="N195" s="347"/>
      <c r="O195" s="1571"/>
      <c r="P195" s="1572"/>
      <c r="Q195" s="347"/>
      <c r="R195" s="1559"/>
      <c r="S195" s="1560"/>
      <c r="T195" s="519"/>
      <c r="U195" s="372"/>
      <c r="V195" s="419"/>
    </row>
    <row r="196" spans="1:22" ht="15.75">
      <c r="A196" s="89"/>
      <c r="B196" s="380" t="s">
        <v>41</v>
      </c>
      <c r="C196" s="85"/>
      <c r="D196" s="85"/>
      <c r="E196" s="85"/>
      <c r="F196" s="406"/>
      <c r="G196" s="641">
        <v>5</v>
      </c>
      <c r="H196" s="402">
        <f>G196*30</f>
        <v>150</v>
      </c>
      <c r="I196" s="85"/>
      <c r="J196" s="85"/>
      <c r="K196" s="85"/>
      <c r="L196" s="85"/>
      <c r="M196" s="412"/>
      <c r="N196" s="347"/>
      <c r="O196" s="1571"/>
      <c r="P196" s="1572"/>
      <c r="Q196" s="347"/>
      <c r="R196" s="1559"/>
      <c r="S196" s="1560"/>
      <c r="T196" s="519"/>
      <c r="U196" s="372"/>
      <c r="V196" s="419"/>
    </row>
    <row r="197" spans="1:22" ht="15.75">
      <c r="A197" s="89"/>
      <c r="B197" s="219" t="s">
        <v>42</v>
      </c>
      <c r="C197" s="84">
        <v>9</v>
      </c>
      <c r="D197" s="85"/>
      <c r="E197" s="85"/>
      <c r="F197" s="406"/>
      <c r="G197" s="633">
        <v>6.5</v>
      </c>
      <c r="H197" s="402">
        <f>G197*30</f>
        <v>195</v>
      </c>
      <c r="I197" s="642">
        <v>16</v>
      </c>
      <c r="J197" s="636" t="s">
        <v>257</v>
      </c>
      <c r="K197" s="636" t="s">
        <v>297</v>
      </c>
      <c r="L197" s="642"/>
      <c r="M197" s="412">
        <f>H197-I197</f>
        <v>179</v>
      </c>
      <c r="N197" s="347"/>
      <c r="O197" s="1571"/>
      <c r="P197" s="1572"/>
      <c r="Q197" s="347"/>
      <c r="R197" s="1559"/>
      <c r="S197" s="1560"/>
      <c r="T197" s="93" t="s">
        <v>36</v>
      </c>
      <c r="U197" s="372"/>
      <c r="V197" s="419"/>
    </row>
    <row r="198" spans="1:22" ht="16.5" thickBot="1">
      <c r="A198" s="421"/>
      <c r="B198" s="520" t="s">
        <v>249</v>
      </c>
      <c r="C198" s="126"/>
      <c r="D198" s="126"/>
      <c r="E198" s="126"/>
      <c r="F198" s="9">
        <v>9</v>
      </c>
      <c r="G198" s="92">
        <v>1</v>
      </c>
      <c r="H198" s="420">
        <f>G198*30</f>
        <v>30</v>
      </c>
      <c r="I198" s="650">
        <v>8</v>
      </c>
      <c r="J198" s="651"/>
      <c r="K198" s="652"/>
      <c r="L198" s="636" t="s">
        <v>35</v>
      </c>
      <c r="M198" s="423">
        <f>H198-I198</f>
        <v>22</v>
      </c>
      <c r="N198" s="422"/>
      <c r="O198" s="1571"/>
      <c r="P198" s="1572"/>
      <c r="Q198" s="422"/>
      <c r="R198" s="1561"/>
      <c r="S198" s="1562"/>
      <c r="T198" s="93" t="s">
        <v>256</v>
      </c>
      <c r="U198" s="421"/>
      <c r="V198" s="425"/>
    </row>
    <row r="199" spans="1:22" ht="16.5" thickBot="1">
      <c r="A199" s="1618" t="s">
        <v>152</v>
      </c>
      <c r="B199" s="1619"/>
      <c r="C199" s="1619"/>
      <c r="D199" s="1619"/>
      <c r="E199" s="1619"/>
      <c r="F199" s="1620"/>
      <c r="G199" s="280">
        <f>G153+G154+G155+G158+G162+G165+G166+G171+G174+G177+G180+G181+G184+G187+G191+G195</f>
        <v>101.5</v>
      </c>
      <c r="H199" s="361">
        <f>PRODUCT(G199,30)</f>
        <v>3045</v>
      </c>
      <c r="I199" s="269"/>
      <c r="J199" s="283"/>
      <c r="K199" s="283"/>
      <c r="L199" s="283"/>
      <c r="M199" s="365"/>
      <c r="N199" s="362"/>
      <c r="O199" s="1534"/>
      <c r="P199" s="1535"/>
      <c r="Q199" s="399"/>
      <c r="R199" s="1563"/>
      <c r="S199" s="1535"/>
      <c r="T199" s="426"/>
      <c r="U199" s="26"/>
      <c r="V199" s="180"/>
    </row>
    <row r="200" spans="1:22" ht="16.5" thickBot="1">
      <c r="A200" s="1686" t="s">
        <v>61</v>
      </c>
      <c r="B200" s="1687"/>
      <c r="C200" s="1687"/>
      <c r="D200" s="1687"/>
      <c r="E200" s="1687"/>
      <c r="F200" s="1688"/>
      <c r="G200" s="268">
        <f>G156+G159+G163+G167+G172+G175+G178+G182+G185+G192+G196</f>
        <v>31.5</v>
      </c>
      <c r="H200" s="361">
        <f>PRODUCT(G200,30)</f>
        <v>945</v>
      </c>
      <c r="I200" s="269"/>
      <c r="J200" s="367"/>
      <c r="K200" s="367"/>
      <c r="L200" s="367"/>
      <c r="M200" s="368"/>
      <c r="N200" s="369"/>
      <c r="O200" s="1573"/>
      <c r="P200" s="1574"/>
      <c r="Q200" s="424"/>
      <c r="R200" s="1564"/>
      <c r="S200" s="1565"/>
      <c r="T200" s="363"/>
      <c r="U200" s="278"/>
      <c r="V200" s="180"/>
    </row>
    <row r="201" spans="1:22" ht="16.5" thickBot="1">
      <c r="A201" s="1686" t="s">
        <v>153</v>
      </c>
      <c r="B201" s="1687"/>
      <c r="C201" s="1687"/>
      <c r="D201" s="1687"/>
      <c r="E201" s="1687"/>
      <c r="F201" s="1688"/>
      <c r="G201" s="268">
        <f>G153+G154+G157+G160+G161+G164+G165+G168+G173+G176+G179+G180+G183+G186+G189+G190+G193+G194+G197+G198</f>
        <v>68.5</v>
      </c>
      <c r="H201" s="361">
        <f>PRODUCT(G201,30)</f>
        <v>2055</v>
      </c>
      <c r="I201" s="653">
        <f>SUM(I153:I198)</f>
        <v>256</v>
      </c>
      <c r="J201" s="632" t="s">
        <v>302</v>
      </c>
      <c r="K201" s="632" t="s">
        <v>304</v>
      </c>
      <c r="L201" s="632" t="s">
        <v>303</v>
      </c>
      <c r="M201" s="269">
        <f>SUM(M153:M198)</f>
        <v>1799</v>
      </c>
      <c r="N201" s="159"/>
      <c r="O201" s="1534" t="s">
        <v>36</v>
      </c>
      <c r="P201" s="1535"/>
      <c r="Q201" s="399" t="s">
        <v>276</v>
      </c>
      <c r="R201" s="1563" t="s">
        <v>274</v>
      </c>
      <c r="S201" s="1535"/>
      <c r="T201" s="426" t="s">
        <v>277</v>
      </c>
      <c r="U201" s="26" t="s">
        <v>273</v>
      </c>
      <c r="V201" s="180"/>
    </row>
    <row r="202" spans="1:22" s="78" customFormat="1" ht="16.5" customHeight="1" thickBot="1">
      <c r="A202" s="1650" t="s">
        <v>253</v>
      </c>
      <c r="B202" s="1651"/>
      <c r="C202" s="1651"/>
      <c r="D202" s="1651"/>
      <c r="E202" s="1651"/>
      <c r="F202" s="1651"/>
      <c r="G202" s="1651"/>
      <c r="H202" s="1651"/>
      <c r="I202" s="1651"/>
      <c r="J202" s="1651"/>
      <c r="K202" s="1651"/>
      <c r="L202" s="1651"/>
      <c r="M202" s="1651"/>
      <c r="N202" s="1651"/>
      <c r="O202" s="1651"/>
      <c r="P202" s="1651"/>
      <c r="Q202" s="1651"/>
      <c r="R202" s="1651"/>
      <c r="S202" s="1651"/>
      <c r="T202" s="1652"/>
      <c r="U202" s="1652"/>
      <c r="V202" s="1653"/>
    </row>
    <row r="203" spans="1:22" s="78" customFormat="1" ht="15.75">
      <c r="A203" s="117" t="s">
        <v>112</v>
      </c>
      <c r="B203" s="118" t="s">
        <v>59</v>
      </c>
      <c r="C203" s="83"/>
      <c r="D203" s="83"/>
      <c r="E203" s="115"/>
      <c r="F203" s="119"/>
      <c r="G203" s="120">
        <v>3.5</v>
      </c>
      <c r="H203" s="121">
        <f>PRODUCT(G203,30)</f>
        <v>105</v>
      </c>
      <c r="I203" s="122"/>
      <c r="J203" s="65"/>
      <c r="K203" s="65"/>
      <c r="L203" s="65"/>
      <c r="M203" s="123"/>
      <c r="N203" s="124"/>
      <c r="O203" s="1553"/>
      <c r="P203" s="1554"/>
      <c r="Q203" s="79"/>
      <c r="R203" s="1553"/>
      <c r="S203" s="1554"/>
      <c r="T203" s="281"/>
      <c r="U203" s="282"/>
      <c r="V203" s="113"/>
    </row>
    <row r="204" spans="1:22" s="78" customFormat="1" ht="15.75">
      <c r="A204" s="125"/>
      <c r="B204" s="17" t="s">
        <v>41</v>
      </c>
      <c r="C204" s="126"/>
      <c r="D204" s="126"/>
      <c r="E204" s="127"/>
      <c r="F204" s="128"/>
      <c r="G204" s="129"/>
      <c r="H204" s="11"/>
      <c r="I204" s="130"/>
      <c r="J204" s="131"/>
      <c r="K204" s="131"/>
      <c r="L204" s="131"/>
      <c r="M204" s="132"/>
      <c r="N204" s="133"/>
      <c r="O204" s="1532"/>
      <c r="P204" s="1533"/>
      <c r="Q204" s="90"/>
      <c r="R204" s="1532"/>
      <c r="S204" s="1533"/>
      <c r="T204" s="275"/>
      <c r="U204" s="237"/>
      <c r="V204" s="107"/>
    </row>
    <row r="205" spans="1:22" s="78" customFormat="1" ht="15.75">
      <c r="A205" s="125" t="s">
        <v>154</v>
      </c>
      <c r="B205" s="29" t="s">
        <v>42</v>
      </c>
      <c r="C205" s="126"/>
      <c r="D205" s="91" t="s">
        <v>310</v>
      </c>
      <c r="E205" s="127"/>
      <c r="F205" s="128"/>
      <c r="G205" s="129">
        <v>3.5</v>
      </c>
      <c r="H205" s="11">
        <f>PRODUCT(G205,30)</f>
        <v>105</v>
      </c>
      <c r="I205" s="130"/>
      <c r="J205" s="131"/>
      <c r="K205" s="131"/>
      <c r="L205" s="131"/>
      <c r="M205" s="132"/>
      <c r="N205" s="133"/>
      <c r="O205" s="1532"/>
      <c r="P205" s="1533"/>
      <c r="Q205" s="90"/>
      <c r="R205" s="1532"/>
      <c r="S205" s="1533"/>
      <c r="T205" s="275"/>
      <c r="U205" s="237"/>
      <c r="V205" s="107"/>
    </row>
    <row r="206" spans="1:22" s="78" customFormat="1" ht="15.75">
      <c r="A206" s="134" t="s">
        <v>113</v>
      </c>
      <c r="B206" s="135" t="s">
        <v>60</v>
      </c>
      <c r="C206" s="136"/>
      <c r="D206" s="137"/>
      <c r="E206" s="136"/>
      <c r="F206" s="128"/>
      <c r="G206" s="138">
        <v>16.5</v>
      </c>
      <c r="H206" s="11">
        <f>PRODUCT(G206,30)</f>
        <v>495</v>
      </c>
      <c r="I206" s="137"/>
      <c r="J206" s="137"/>
      <c r="K206" s="137"/>
      <c r="L206" s="137"/>
      <c r="M206" s="139"/>
      <c r="N206" s="140"/>
      <c r="O206" s="1532"/>
      <c r="P206" s="1533"/>
      <c r="Q206" s="142"/>
      <c r="R206" s="1532"/>
      <c r="S206" s="1533"/>
      <c r="T206" s="275"/>
      <c r="U206" s="237"/>
      <c r="V206" s="107"/>
    </row>
    <row r="207" spans="1:22" s="78" customFormat="1" ht="15.75">
      <c r="A207" s="125"/>
      <c r="B207" s="17" t="s">
        <v>41</v>
      </c>
      <c r="C207" s="111"/>
      <c r="D207" s="11"/>
      <c r="E207" s="111"/>
      <c r="F207" s="106"/>
      <c r="G207" s="143"/>
      <c r="H207" s="11"/>
      <c r="I207" s="11"/>
      <c r="J207" s="11"/>
      <c r="K207" s="11"/>
      <c r="L207" s="11"/>
      <c r="M207" s="144"/>
      <c r="N207" s="110"/>
      <c r="O207" s="1532"/>
      <c r="P207" s="1533"/>
      <c r="Q207" s="114"/>
      <c r="R207" s="1532"/>
      <c r="S207" s="1533"/>
      <c r="T207" s="275"/>
      <c r="U207" s="237"/>
      <c r="V207" s="107"/>
    </row>
    <row r="208" spans="1:22" s="78" customFormat="1" ht="16.5" thickBot="1">
      <c r="A208" s="134" t="s">
        <v>155</v>
      </c>
      <c r="B208" s="109" t="s">
        <v>42</v>
      </c>
      <c r="C208" s="136"/>
      <c r="D208" s="141" t="s">
        <v>310</v>
      </c>
      <c r="E208" s="136"/>
      <c r="F208" s="128"/>
      <c r="G208" s="661">
        <v>16.5</v>
      </c>
      <c r="H208" s="137">
        <f>PRODUCT(G208,30)</f>
        <v>495</v>
      </c>
      <c r="I208" s="137"/>
      <c r="J208" s="137"/>
      <c r="K208" s="137"/>
      <c r="L208" s="137"/>
      <c r="M208" s="139"/>
      <c r="N208" s="140"/>
      <c r="O208" s="1532"/>
      <c r="P208" s="1533"/>
      <c r="Q208" s="142"/>
      <c r="R208" s="1532"/>
      <c r="S208" s="1533"/>
      <c r="T208" s="286"/>
      <c r="U208" s="287"/>
      <c r="V208" s="267"/>
    </row>
    <row r="209" spans="1:22" s="78" customFormat="1" ht="15.75" customHeight="1">
      <c r="A209" s="1615" t="s">
        <v>156</v>
      </c>
      <c r="B209" s="1616"/>
      <c r="C209" s="1616"/>
      <c r="D209" s="1616"/>
      <c r="E209" s="1616"/>
      <c r="F209" s="1617"/>
      <c r="G209" s="145">
        <f>G206+G203</f>
        <v>20</v>
      </c>
      <c r="H209" s="23">
        <f>H203+H206</f>
        <v>600</v>
      </c>
      <c r="I209" s="23"/>
      <c r="J209" s="23"/>
      <c r="K209" s="23"/>
      <c r="L209" s="23"/>
      <c r="M209" s="146"/>
      <c r="N209" s="147"/>
      <c r="O209" s="1540"/>
      <c r="P209" s="1541"/>
      <c r="Q209" s="70"/>
      <c r="R209" s="1547"/>
      <c r="S209" s="1548"/>
      <c r="T209" s="281"/>
      <c r="U209" s="282"/>
      <c r="V209" s="113"/>
    </row>
    <row r="210" spans="1:22" s="78" customFormat="1" ht="15.75">
      <c r="A210" s="1656" t="s">
        <v>61</v>
      </c>
      <c r="B210" s="1657"/>
      <c r="C210" s="1657"/>
      <c r="D210" s="1657"/>
      <c r="E210" s="1657"/>
      <c r="F210" s="1658"/>
      <c r="G210" s="148"/>
      <c r="H210" s="11"/>
      <c r="I210" s="11"/>
      <c r="J210" s="11"/>
      <c r="K210" s="11"/>
      <c r="L210" s="11"/>
      <c r="M210" s="144"/>
      <c r="N210" s="110"/>
      <c r="O210" s="1557"/>
      <c r="P210" s="1558"/>
      <c r="Q210" s="114"/>
      <c r="R210" s="1549"/>
      <c r="S210" s="1550"/>
      <c r="T210" s="275"/>
      <c r="U210" s="237"/>
      <c r="V210" s="107"/>
    </row>
    <row r="211" spans="1:22" s="78" customFormat="1" ht="16.5" customHeight="1" thickBot="1">
      <c r="A211" s="1659" t="s">
        <v>157</v>
      </c>
      <c r="B211" s="1660"/>
      <c r="C211" s="1660"/>
      <c r="D211" s="1660"/>
      <c r="E211" s="1660"/>
      <c r="F211" s="1661"/>
      <c r="G211" s="149">
        <f>G205+G208</f>
        <v>20</v>
      </c>
      <c r="H211" s="24">
        <f>H205+H208</f>
        <v>600</v>
      </c>
      <c r="I211" s="24"/>
      <c r="J211" s="24"/>
      <c r="K211" s="24"/>
      <c r="L211" s="24"/>
      <c r="M211" s="150"/>
      <c r="N211" s="151"/>
      <c r="O211" s="1542"/>
      <c r="P211" s="1543"/>
      <c r="Q211" s="152"/>
      <c r="R211" s="1551"/>
      <c r="S211" s="1552"/>
      <c r="T211" s="286"/>
      <c r="U211" s="287"/>
      <c r="V211" s="267"/>
    </row>
    <row r="212" spans="1:22" s="78" customFormat="1" ht="16.5" customHeight="1" thickBot="1">
      <c r="A212" s="1689" t="s">
        <v>252</v>
      </c>
      <c r="B212" s="1690"/>
      <c r="C212" s="1690"/>
      <c r="D212" s="1690"/>
      <c r="E212" s="1690"/>
      <c r="F212" s="1690"/>
      <c r="G212" s="1690"/>
      <c r="H212" s="1690"/>
      <c r="I212" s="1690"/>
      <c r="J212" s="1690"/>
      <c r="K212" s="1690"/>
      <c r="L212" s="1690"/>
      <c r="M212" s="1690"/>
      <c r="N212" s="1690"/>
      <c r="O212" s="1690"/>
      <c r="P212" s="1690"/>
      <c r="Q212" s="1690"/>
      <c r="R212" s="1690"/>
      <c r="S212" s="1690"/>
      <c r="T212" s="1652"/>
      <c r="U212" s="1652"/>
      <c r="V212" s="1653"/>
    </row>
    <row r="213" spans="1:22" s="78" customFormat="1" ht="15.75">
      <c r="A213" s="117" t="s">
        <v>112</v>
      </c>
      <c r="B213" s="118" t="s">
        <v>59</v>
      </c>
      <c r="C213" s="83"/>
      <c r="D213" s="83"/>
      <c r="E213" s="115"/>
      <c r="F213" s="119"/>
      <c r="G213" s="120">
        <v>3.5</v>
      </c>
      <c r="H213" s="121">
        <f>PRODUCT(G213,30)</f>
        <v>105</v>
      </c>
      <c r="I213" s="122"/>
      <c r="J213" s="65"/>
      <c r="K213" s="65"/>
      <c r="L213" s="65"/>
      <c r="M213" s="123"/>
      <c r="N213" s="124"/>
      <c r="O213" s="1553"/>
      <c r="P213" s="1554"/>
      <c r="Q213" s="79"/>
      <c r="R213" s="1553"/>
      <c r="S213" s="1554"/>
      <c r="T213" s="281"/>
      <c r="U213" s="282"/>
      <c r="V213" s="113"/>
    </row>
    <row r="214" spans="1:22" s="78" customFormat="1" ht="15.75">
      <c r="A214" s="125"/>
      <c r="B214" s="17" t="s">
        <v>41</v>
      </c>
      <c r="C214" s="126"/>
      <c r="D214" s="126"/>
      <c r="E214" s="127"/>
      <c r="F214" s="128"/>
      <c r="G214" s="129"/>
      <c r="H214" s="11"/>
      <c r="I214" s="130"/>
      <c r="J214" s="131"/>
      <c r="K214" s="131"/>
      <c r="L214" s="131"/>
      <c r="M214" s="132"/>
      <c r="N214" s="133"/>
      <c r="O214" s="1532"/>
      <c r="P214" s="1533"/>
      <c r="Q214" s="90"/>
      <c r="R214" s="1532"/>
      <c r="S214" s="1533"/>
      <c r="T214" s="275"/>
      <c r="U214" s="237"/>
      <c r="V214" s="107"/>
    </row>
    <row r="215" spans="1:22" s="78" customFormat="1" ht="15.75">
      <c r="A215" s="125" t="s">
        <v>154</v>
      </c>
      <c r="B215" s="29" t="s">
        <v>42</v>
      </c>
      <c r="C215" s="126"/>
      <c r="D215" s="91" t="s">
        <v>310</v>
      </c>
      <c r="E215" s="127"/>
      <c r="F215" s="128"/>
      <c r="G215" s="129">
        <v>3.5</v>
      </c>
      <c r="H215" s="11">
        <f>PRODUCT(G215,30)</f>
        <v>105</v>
      </c>
      <c r="I215" s="130"/>
      <c r="J215" s="131"/>
      <c r="K215" s="131"/>
      <c r="L215" s="131"/>
      <c r="M215" s="132"/>
      <c r="N215" s="133"/>
      <c r="O215" s="1532"/>
      <c r="P215" s="1533"/>
      <c r="Q215" s="90"/>
      <c r="R215" s="1532"/>
      <c r="S215" s="1533"/>
      <c r="T215" s="275"/>
      <c r="U215" s="237"/>
      <c r="V215" s="107"/>
    </row>
    <row r="216" spans="1:22" s="78" customFormat="1" ht="15.75">
      <c r="A216" s="134" t="s">
        <v>113</v>
      </c>
      <c r="B216" s="135" t="s">
        <v>60</v>
      </c>
      <c r="C216" s="136"/>
      <c r="D216" s="137"/>
      <c r="E216" s="136"/>
      <c r="F216" s="128"/>
      <c r="G216" s="138">
        <v>16.5</v>
      </c>
      <c r="H216" s="11">
        <f>PRODUCT(G216,30)</f>
        <v>495</v>
      </c>
      <c r="I216" s="137"/>
      <c r="J216" s="137"/>
      <c r="K216" s="137"/>
      <c r="L216" s="137"/>
      <c r="M216" s="139"/>
      <c r="N216" s="140"/>
      <c r="O216" s="1532"/>
      <c r="P216" s="1533"/>
      <c r="Q216" s="142"/>
      <c r="R216" s="1532"/>
      <c r="S216" s="1533"/>
      <c r="T216" s="275"/>
      <c r="U216" s="237"/>
      <c r="V216" s="107"/>
    </row>
    <row r="217" spans="1:22" s="78" customFormat="1" ht="15.75">
      <c r="A217" s="125"/>
      <c r="B217" s="17" t="s">
        <v>41</v>
      </c>
      <c r="C217" s="111"/>
      <c r="D217" s="11"/>
      <c r="E217" s="111"/>
      <c r="F217" s="106"/>
      <c r="G217" s="143"/>
      <c r="H217" s="11"/>
      <c r="I217" s="11"/>
      <c r="J217" s="11"/>
      <c r="K217" s="11"/>
      <c r="L217" s="11"/>
      <c r="M217" s="144"/>
      <c r="N217" s="110"/>
      <c r="O217" s="1532"/>
      <c r="P217" s="1533"/>
      <c r="Q217" s="114"/>
      <c r="R217" s="1532"/>
      <c r="S217" s="1533"/>
      <c r="T217" s="275"/>
      <c r="U217" s="237"/>
      <c r="V217" s="107"/>
    </row>
    <row r="218" spans="1:22" s="78" customFormat="1" ht="16.5" thickBot="1">
      <c r="A218" s="134" t="s">
        <v>155</v>
      </c>
      <c r="B218" s="109" t="s">
        <v>42</v>
      </c>
      <c r="C218" s="136"/>
      <c r="D218" s="141" t="s">
        <v>310</v>
      </c>
      <c r="E218" s="136"/>
      <c r="F218" s="128"/>
      <c r="G218" s="661">
        <v>16.5</v>
      </c>
      <c r="H218" s="137">
        <f>PRODUCT(G218,30)</f>
        <v>495</v>
      </c>
      <c r="I218" s="137"/>
      <c r="J218" s="137"/>
      <c r="K218" s="137"/>
      <c r="L218" s="137"/>
      <c r="M218" s="139"/>
      <c r="N218" s="140"/>
      <c r="O218" s="1532"/>
      <c r="P218" s="1533"/>
      <c r="Q218" s="142"/>
      <c r="R218" s="1551"/>
      <c r="S218" s="1552"/>
      <c r="T218" s="286"/>
      <c r="U218" s="287"/>
      <c r="V218" s="267"/>
    </row>
    <row r="219" spans="1:22" s="78" customFormat="1" ht="15.75" customHeight="1">
      <c r="A219" s="1615" t="s">
        <v>156</v>
      </c>
      <c r="B219" s="1616"/>
      <c r="C219" s="1616"/>
      <c r="D219" s="1616"/>
      <c r="E219" s="1616"/>
      <c r="F219" s="1617"/>
      <c r="G219" s="145">
        <f>G216+G213</f>
        <v>20</v>
      </c>
      <c r="H219" s="23">
        <f>H213+H216</f>
        <v>600</v>
      </c>
      <c r="I219" s="23"/>
      <c r="J219" s="23"/>
      <c r="K219" s="23"/>
      <c r="L219" s="23"/>
      <c r="M219" s="146"/>
      <c r="N219" s="147"/>
      <c r="O219" s="1540"/>
      <c r="P219" s="1541"/>
      <c r="Q219" s="70"/>
      <c r="R219" s="1547"/>
      <c r="S219" s="1548"/>
      <c r="T219" s="281"/>
      <c r="U219" s="282"/>
      <c r="V219" s="113"/>
    </row>
    <row r="220" spans="1:22" s="78" customFormat="1" ht="15.75">
      <c r="A220" s="1656" t="s">
        <v>61</v>
      </c>
      <c r="B220" s="1657"/>
      <c r="C220" s="1657"/>
      <c r="D220" s="1657"/>
      <c r="E220" s="1657"/>
      <c r="F220" s="1658"/>
      <c r="G220" s="148"/>
      <c r="H220" s="11"/>
      <c r="I220" s="11"/>
      <c r="J220" s="11"/>
      <c r="K220" s="11"/>
      <c r="L220" s="11"/>
      <c r="M220" s="144"/>
      <c r="N220" s="110"/>
      <c r="O220" s="1557"/>
      <c r="P220" s="1558"/>
      <c r="Q220" s="114"/>
      <c r="R220" s="1549"/>
      <c r="S220" s="1550"/>
      <c r="T220" s="275"/>
      <c r="U220" s="237"/>
      <c r="V220" s="107"/>
    </row>
    <row r="221" spans="1:22" s="78" customFormat="1" ht="16.5" customHeight="1" thickBot="1">
      <c r="A221" s="1659" t="s">
        <v>157</v>
      </c>
      <c r="B221" s="1660"/>
      <c r="C221" s="1660"/>
      <c r="D221" s="1660"/>
      <c r="E221" s="1660"/>
      <c r="F221" s="1661"/>
      <c r="G221" s="149">
        <f>G215+G218</f>
        <v>20</v>
      </c>
      <c r="H221" s="24">
        <f>H215+H218</f>
        <v>600</v>
      </c>
      <c r="I221" s="24"/>
      <c r="J221" s="24"/>
      <c r="K221" s="24"/>
      <c r="L221" s="24"/>
      <c r="M221" s="150"/>
      <c r="N221" s="151"/>
      <c r="O221" s="1542"/>
      <c r="P221" s="1543"/>
      <c r="Q221" s="152"/>
      <c r="R221" s="1551"/>
      <c r="S221" s="1552"/>
      <c r="T221" s="286"/>
      <c r="U221" s="287"/>
      <c r="V221" s="267"/>
    </row>
    <row r="222" spans="1:22" s="78" customFormat="1" ht="16.5" customHeight="1" thickBot="1">
      <c r="A222" s="1544" t="s">
        <v>114</v>
      </c>
      <c r="B222" s="1545"/>
      <c r="C222" s="1545"/>
      <c r="D222" s="1545"/>
      <c r="E222" s="1545"/>
      <c r="F222" s="1545"/>
      <c r="G222" s="1545"/>
      <c r="H222" s="1545"/>
      <c r="I222" s="1545"/>
      <c r="J222" s="1545"/>
      <c r="K222" s="1545"/>
      <c r="L222" s="1545"/>
      <c r="M222" s="1545"/>
      <c r="N222" s="1545"/>
      <c r="O222" s="1545"/>
      <c r="P222" s="1545"/>
      <c r="Q222" s="1545"/>
      <c r="R222" s="1545"/>
      <c r="S222" s="1545"/>
      <c r="T222" s="1545"/>
      <c r="U222" s="1545"/>
      <c r="V222" s="1546"/>
    </row>
    <row r="223" spans="1:22" s="78" customFormat="1" ht="16.5" customHeight="1" thickBot="1">
      <c r="A223" s="27" t="s">
        <v>115</v>
      </c>
      <c r="B223" s="153" t="s">
        <v>53</v>
      </c>
      <c r="C223" s="154"/>
      <c r="D223" s="155" t="s">
        <v>310</v>
      </c>
      <c r="E223" s="156"/>
      <c r="F223" s="157"/>
      <c r="G223" s="662">
        <v>2</v>
      </c>
      <c r="H223" s="158">
        <f>PRODUCT(G223,30)</f>
        <v>60</v>
      </c>
      <c r="I223" s="159"/>
      <c r="J223" s="160"/>
      <c r="K223" s="160"/>
      <c r="L223" s="160"/>
      <c r="M223" s="161"/>
      <c r="N223" s="169"/>
      <c r="O223" s="1553"/>
      <c r="P223" s="1554"/>
      <c r="Q223" s="167"/>
      <c r="R223" s="1555"/>
      <c r="S223" s="1556"/>
      <c r="T223" s="277"/>
      <c r="U223" s="278"/>
      <c r="V223" s="180"/>
    </row>
    <row r="224" spans="1:22" s="78" customFormat="1" ht="16.5" customHeight="1" thickBot="1">
      <c r="A224" s="1745" t="s">
        <v>158</v>
      </c>
      <c r="B224" s="1746"/>
      <c r="C224" s="1746"/>
      <c r="D224" s="1746"/>
      <c r="E224" s="1746"/>
      <c r="F224" s="1747"/>
      <c r="G224" s="663">
        <v>2</v>
      </c>
      <c r="H224" s="162">
        <f>PRODUCT(G224,30)</f>
        <v>60</v>
      </c>
      <c r="I224" s="163"/>
      <c r="J224" s="164"/>
      <c r="K224" s="164"/>
      <c r="L224" s="164"/>
      <c r="M224" s="56"/>
      <c r="N224" s="170"/>
      <c r="O224" s="1538"/>
      <c r="P224" s="1539"/>
      <c r="Q224" s="167"/>
      <c r="R224" s="1555"/>
      <c r="S224" s="1556"/>
      <c r="T224" s="288"/>
      <c r="U224" s="289"/>
      <c r="V224" s="178"/>
    </row>
    <row r="225" spans="1:25" s="78" customFormat="1" ht="16.5" customHeight="1" thickBot="1">
      <c r="A225" s="1683" t="s">
        <v>254</v>
      </c>
      <c r="B225" s="1684"/>
      <c r="C225" s="1684"/>
      <c r="D225" s="1684"/>
      <c r="E225" s="1684"/>
      <c r="F225" s="1684"/>
      <c r="G225" s="1684"/>
      <c r="H225" s="1684"/>
      <c r="I225" s="1684"/>
      <c r="J225" s="1684"/>
      <c r="K225" s="1684"/>
      <c r="L225" s="1684"/>
      <c r="M225" s="1684"/>
      <c r="N225" s="1684"/>
      <c r="O225" s="1684"/>
      <c r="P225" s="1684"/>
      <c r="Q225" s="1684"/>
      <c r="R225" s="1684"/>
      <c r="S225" s="1684"/>
      <c r="T225" s="1684"/>
      <c r="U225" s="1684"/>
      <c r="V225" s="1684"/>
      <c r="W225" s="1684"/>
      <c r="X225" s="1684"/>
      <c r="Y225" s="1685"/>
    </row>
    <row r="226" spans="1:22" ht="15.75">
      <c r="A226" s="1631" t="s">
        <v>159</v>
      </c>
      <c r="B226" s="1632" t="s">
        <v>159</v>
      </c>
      <c r="C226" s="1632" t="s">
        <v>159</v>
      </c>
      <c r="D226" s="1632" t="s">
        <v>159</v>
      </c>
      <c r="E226" s="1632" t="s">
        <v>159</v>
      </c>
      <c r="F226" s="1632" t="s">
        <v>159</v>
      </c>
      <c r="G226" s="71">
        <f>G224+G209+G149+G81+G60+G20</f>
        <v>212.5</v>
      </c>
      <c r="H226" s="23">
        <f>PRODUCT(G226,30)</f>
        <v>6375</v>
      </c>
      <c r="I226" s="284">
        <f>I149+I81+I60+I20</f>
        <v>0</v>
      </c>
      <c r="J226" s="57" t="s">
        <v>188</v>
      </c>
      <c r="K226" s="57" t="s">
        <v>187</v>
      </c>
      <c r="L226" s="57" t="s">
        <v>186</v>
      </c>
      <c r="M226" s="285">
        <f>M149+M81+M60+M20</f>
        <v>0</v>
      </c>
      <c r="N226" s="168"/>
      <c r="O226" s="1530"/>
      <c r="P226" s="1531"/>
      <c r="Q226" s="72"/>
      <c r="R226" s="1512"/>
      <c r="S226" s="1513"/>
      <c r="T226" s="434"/>
      <c r="U226" s="521"/>
      <c r="V226" s="435"/>
    </row>
    <row r="227" spans="1:22" ht="16.5" thickBot="1">
      <c r="A227" s="1672" t="s">
        <v>160</v>
      </c>
      <c r="B227" s="1673" t="s">
        <v>160</v>
      </c>
      <c r="C227" s="1673" t="s">
        <v>160</v>
      </c>
      <c r="D227" s="1673" t="s">
        <v>160</v>
      </c>
      <c r="E227" s="1673" t="s">
        <v>160</v>
      </c>
      <c r="F227" s="1673" t="s">
        <v>160</v>
      </c>
      <c r="G227" s="73">
        <f>G210+G150+G82+G61+G21</f>
        <v>76</v>
      </c>
      <c r="H227" s="522">
        <f>G227*30</f>
        <v>2280</v>
      </c>
      <c r="I227" s="18"/>
      <c r="J227" s="18"/>
      <c r="K227" s="18"/>
      <c r="L227" s="18"/>
      <c r="M227" s="74"/>
      <c r="N227" s="165"/>
      <c r="O227" s="1528"/>
      <c r="P227" s="1529"/>
      <c r="Q227" s="75"/>
      <c r="R227" s="1499"/>
      <c r="S227" s="1500"/>
      <c r="T227" s="275"/>
      <c r="U227" s="237"/>
      <c r="V227" s="107"/>
    </row>
    <row r="228" spans="1:22" ht="16.5" thickBot="1">
      <c r="A228" s="1670" t="s">
        <v>161</v>
      </c>
      <c r="B228" s="1671" t="s">
        <v>161</v>
      </c>
      <c r="C228" s="1671" t="s">
        <v>161</v>
      </c>
      <c r="D228" s="1671" t="s">
        <v>161</v>
      </c>
      <c r="E228" s="1671" t="s">
        <v>161</v>
      </c>
      <c r="F228" s="1671" t="s">
        <v>161</v>
      </c>
      <c r="G228" s="76">
        <f>G224+G211+G151+G83+G62+G22</f>
        <v>136.5</v>
      </c>
      <c r="H228" s="523">
        <f>G228*30</f>
        <v>4095</v>
      </c>
      <c r="I228" s="54">
        <v>562</v>
      </c>
      <c r="J228" s="57" t="s">
        <v>188</v>
      </c>
      <c r="K228" s="57" t="s">
        <v>187</v>
      </c>
      <c r="L228" s="57" t="s">
        <v>186</v>
      </c>
      <c r="M228" s="285">
        <f>M151+M83+M62+M22</f>
        <v>3081</v>
      </c>
      <c r="N228" s="166"/>
      <c r="O228" s="1510"/>
      <c r="P228" s="1511"/>
      <c r="Q228" s="77"/>
      <c r="R228" s="1501"/>
      <c r="S228" s="1502"/>
      <c r="T228" s="524"/>
      <c r="U228" s="525"/>
      <c r="V228" s="116"/>
    </row>
    <row r="229" spans="1:22" ht="16.5" thickBot="1">
      <c r="A229" s="1674" t="s">
        <v>250</v>
      </c>
      <c r="B229" s="1675"/>
      <c r="C229" s="1675"/>
      <c r="D229" s="1675"/>
      <c r="E229" s="1675"/>
      <c r="F229" s="1675"/>
      <c r="G229" s="1675"/>
      <c r="H229" s="1675"/>
      <c r="I229" s="1675"/>
      <c r="J229" s="1675"/>
      <c r="K229" s="1675"/>
      <c r="L229" s="1675"/>
      <c r="M229" s="1675"/>
      <c r="N229" s="593" t="s">
        <v>278</v>
      </c>
      <c r="O229" s="1534" t="s">
        <v>279</v>
      </c>
      <c r="P229" s="1535"/>
      <c r="Q229" s="27" t="s">
        <v>289</v>
      </c>
      <c r="R229" s="1534" t="s">
        <v>185</v>
      </c>
      <c r="S229" s="1535"/>
      <c r="T229" s="27" t="s">
        <v>258</v>
      </c>
      <c r="U229" s="26" t="s">
        <v>291</v>
      </c>
      <c r="V229" s="594"/>
    </row>
    <row r="230" spans="1:22" ht="15.75">
      <c r="A230" s="1654" t="s">
        <v>26</v>
      </c>
      <c r="B230" s="1655"/>
      <c r="C230" s="1655"/>
      <c r="D230" s="1655"/>
      <c r="E230" s="1655"/>
      <c r="F230" s="1655"/>
      <c r="G230" s="1655"/>
      <c r="H230" s="1655"/>
      <c r="I230" s="1655"/>
      <c r="J230" s="1655"/>
      <c r="K230" s="1655"/>
      <c r="L230" s="1655"/>
      <c r="M230" s="1655"/>
      <c r="N230" s="465">
        <v>3</v>
      </c>
      <c r="O230" s="1536">
        <v>4</v>
      </c>
      <c r="P230" s="1537"/>
      <c r="Q230" s="526">
        <v>3</v>
      </c>
      <c r="R230" s="1536">
        <v>4</v>
      </c>
      <c r="S230" s="1537"/>
      <c r="T230" s="527">
        <v>3</v>
      </c>
      <c r="U230" s="121">
        <v>1</v>
      </c>
      <c r="V230" s="435"/>
    </row>
    <row r="231" spans="1:22" ht="15.75">
      <c r="A231" s="1654" t="s">
        <v>27</v>
      </c>
      <c r="B231" s="1655"/>
      <c r="C231" s="1655"/>
      <c r="D231" s="1655"/>
      <c r="E231" s="1655"/>
      <c r="F231" s="1655"/>
      <c r="G231" s="1655"/>
      <c r="H231" s="1655"/>
      <c r="I231" s="1655"/>
      <c r="J231" s="1655"/>
      <c r="K231" s="1655"/>
      <c r="L231" s="1655"/>
      <c r="M231" s="1655"/>
      <c r="N231" s="528">
        <v>1</v>
      </c>
      <c r="O231" s="1524">
        <v>2</v>
      </c>
      <c r="P231" s="1525"/>
      <c r="Q231" s="529">
        <v>2</v>
      </c>
      <c r="R231" s="1524">
        <v>1</v>
      </c>
      <c r="S231" s="1525"/>
      <c r="T231" s="529">
        <v>4</v>
      </c>
      <c r="U231" s="11">
        <v>2</v>
      </c>
      <c r="V231" s="530">
        <v>3</v>
      </c>
    </row>
    <row r="232" spans="1:22" ht="15.75">
      <c r="A232" s="1654" t="s">
        <v>47</v>
      </c>
      <c r="B232" s="1655"/>
      <c r="C232" s="1655"/>
      <c r="D232" s="1655"/>
      <c r="E232" s="1655"/>
      <c r="F232" s="1655"/>
      <c r="G232" s="1655"/>
      <c r="H232" s="1655"/>
      <c r="I232" s="1655"/>
      <c r="J232" s="1655"/>
      <c r="K232" s="1655"/>
      <c r="L232" s="1655"/>
      <c r="M232" s="1655"/>
      <c r="N232" s="465"/>
      <c r="O232" s="1532"/>
      <c r="P232" s="1533"/>
      <c r="Q232" s="531"/>
      <c r="R232" s="1524"/>
      <c r="S232" s="1525"/>
      <c r="T232" s="529">
        <v>1</v>
      </c>
      <c r="U232" s="11"/>
      <c r="V232" s="107"/>
    </row>
    <row r="233" spans="1:22" ht="16.5" thickBot="1">
      <c r="A233" s="1654" t="s">
        <v>48</v>
      </c>
      <c r="B233" s="1655"/>
      <c r="C233" s="1655"/>
      <c r="D233" s="1655"/>
      <c r="E233" s="1655"/>
      <c r="F233" s="1655"/>
      <c r="G233" s="1655"/>
      <c r="H233" s="1655"/>
      <c r="I233" s="1655"/>
      <c r="J233" s="1655"/>
      <c r="K233" s="1655"/>
      <c r="L233" s="1655"/>
      <c r="M233" s="1655"/>
      <c r="N233" s="532"/>
      <c r="O233" s="1538"/>
      <c r="P233" s="1539"/>
      <c r="Q233" s="533">
        <v>1</v>
      </c>
      <c r="R233" s="1526">
        <v>1</v>
      </c>
      <c r="S233" s="1527"/>
      <c r="T233" s="533"/>
      <c r="U233" s="137">
        <v>1</v>
      </c>
      <c r="V233" s="116"/>
    </row>
    <row r="234" spans="1:22" ht="16.5" thickBot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641">
        <f>G19+G34+G35+G41+G77+G51+G55+G56+G59+G74+G109+G80+G30</f>
        <v>41.5</v>
      </c>
      <c r="O234" s="1642"/>
      <c r="P234" s="1643"/>
      <c r="Q234" s="1641">
        <f>G68+G27+G100+G107+G110+G113+G114+G117+G123+G144+G103+G71</f>
        <v>36</v>
      </c>
      <c r="R234" s="1642"/>
      <c r="S234" s="1643"/>
      <c r="T234" s="1641">
        <f>G45+G106+G120+G124+G125+G134+G205+G208+G223+G148+G146+G127+G48+G38+G13+G130+G133</f>
        <v>59</v>
      </c>
      <c r="U234" s="1642"/>
      <c r="V234" s="1643"/>
    </row>
    <row r="235" spans="1:22" s="453" customFormat="1" ht="14.25" thickBot="1">
      <c r="A235" s="534"/>
      <c r="B235" s="534"/>
      <c r="C235" s="534"/>
      <c r="D235" s="534"/>
      <c r="E235" s="534"/>
      <c r="F235" s="534"/>
      <c r="G235" s="534"/>
      <c r="H235" s="534"/>
      <c r="I235" s="534"/>
      <c r="J235" s="534"/>
      <c r="K235" s="534"/>
      <c r="L235" s="534"/>
      <c r="M235" s="515"/>
      <c r="N235" s="1507">
        <f>N234+Q234+T234</f>
        <v>136.5</v>
      </c>
      <c r="O235" s="1508"/>
      <c r="P235" s="1508"/>
      <c r="Q235" s="1508"/>
      <c r="R235" s="1508"/>
      <c r="S235" s="1508"/>
      <c r="T235" s="1508"/>
      <c r="U235" s="1508"/>
      <c r="V235" s="1509"/>
    </row>
    <row r="236" spans="1:25" s="78" customFormat="1" ht="16.5" customHeight="1" thickBot="1">
      <c r="A236" s="1683" t="s">
        <v>255</v>
      </c>
      <c r="B236" s="1684"/>
      <c r="C236" s="1684"/>
      <c r="D236" s="1684"/>
      <c r="E236" s="1684"/>
      <c r="F236" s="1684"/>
      <c r="G236" s="1684"/>
      <c r="H236" s="1684"/>
      <c r="I236" s="1684"/>
      <c r="J236" s="1684"/>
      <c r="K236" s="1684"/>
      <c r="L236" s="1684"/>
      <c r="M236" s="1684"/>
      <c r="N236" s="1684"/>
      <c r="O236" s="1684"/>
      <c r="P236" s="1684"/>
      <c r="Q236" s="1684"/>
      <c r="R236" s="1684"/>
      <c r="S236" s="1684"/>
      <c r="T236" s="1684"/>
      <c r="U236" s="1684"/>
      <c r="V236" s="1684"/>
      <c r="W236" s="1684"/>
      <c r="X236" s="1684"/>
      <c r="Y236" s="1685"/>
    </row>
    <row r="237" spans="1:22" ht="15.75">
      <c r="A237" s="1631" t="s">
        <v>159</v>
      </c>
      <c r="B237" s="1632" t="s">
        <v>159</v>
      </c>
      <c r="C237" s="1632" t="s">
        <v>159</v>
      </c>
      <c r="D237" s="1632" t="s">
        <v>159</v>
      </c>
      <c r="E237" s="1632" t="s">
        <v>159</v>
      </c>
      <c r="F237" s="1632" t="s">
        <v>159</v>
      </c>
      <c r="G237" s="71">
        <f>G20+G60+G93+G199+G219+G224</f>
        <v>220.5</v>
      </c>
      <c r="H237" s="71">
        <f>H20+H60+H93+H199+H219+H224</f>
        <v>6600</v>
      </c>
      <c r="I237" s="284">
        <f>I20+I60+I93+I199</f>
        <v>0</v>
      </c>
      <c r="J237" s="57" t="s">
        <v>261</v>
      </c>
      <c r="K237" s="57" t="s">
        <v>262</v>
      </c>
      <c r="L237" s="57" t="s">
        <v>263</v>
      </c>
      <c r="M237" s="285">
        <f>M20+M60+M93+M199</f>
        <v>0</v>
      </c>
      <c r="N237" s="168"/>
      <c r="O237" s="1530"/>
      <c r="P237" s="1531"/>
      <c r="Q237" s="72"/>
      <c r="R237" s="1512"/>
      <c r="S237" s="1513"/>
      <c r="T237" s="434"/>
      <c r="U237" s="521"/>
      <c r="V237" s="435"/>
    </row>
    <row r="238" spans="1:22" ht="16.5" thickBot="1">
      <c r="A238" s="1672" t="s">
        <v>160</v>
      </c>
      <c r="B238" s="1673" t="s">
        <v>160</v>
      </c>
      <c r="C238" s="1673" t="s">
        <v>160</v>
      </c>
      <c r="D238" s="1673" t="s">
        <v>160</v>
      </c>
      <c r="E238" s="1673" t="s">
        <v>160</v>
      </c>
      <c r="F238" s="1673" t="s">
        <v>160</v>
      </c>
      <c r="G238" s="73">
        <f>G21+G61+G94+G200+G220</f>
        <v>81.5</v>
      </c>
      <c r="H238" s="73">
        <f>H21+H61+H94+H200+H220</f>
        <v>2445</v>
      </c>
      <c r="I238" s="18"/>
      <c r="J238" s="18"/>
      <c r="K238" s="18"/>
      <c r="L238" s="18"/>
      <c r="M238" s="74"/>
      <c r="N238" s="165"/>
      <c r="O238" s="1528"/>
      <c r="P238" s="1529"/>
      <c r="Q238" s="75"/>
      <c r="R238" s="1499"/>
      <c r="S238" s="1500"/>
      <c r="T238" s="275"/>
      <c r="U238" s="237"/>
      <c r="V238" s="107"/>
    </row>
    <row r="239" spans="1:22" ht="16.5" thickBot="1">
      <c r="A239" s="1670" t="s">
        <v>161</v>
      </c>
      <c r="B239" s="1671" t="s">
        <v>161</v>
      </c>
      <c r="C239" s="1671" t="s">
        <v>161</v>
      </c>
      <c r="D239" s="1671" t="s">
        <v>161</v>
      </c>
      <c r="E239" s="1671" t="s">
        <v>161</v>
      </c>
      <c r="F239" s="1671" t="s">
        <v>161</v>
      </c>
      <c r="G239" s="76">
        <f>G22+G62+G95+G201+G221+G224</f>
        <v>137.5</v>
      </c>
      <c r="H239" s="76">
        <f>H22+H62+H95+H201+H221+H224</f>
        <v>4110</v>
      </c>
      <c r="I239" s="54">
        <v>562</v>
      </c>
      <c r="J239" s="57" t="s">
        <v>261</v>
      </c>
      <c r="K239" s="57" t="s">
        <v>263</v>
      </c>
      <c r="L239" s="57" t="s">
        <v>186</v>
      </c>
      <c r="M239" s="285">
        <f>M22+M62+M95+M201</f>
        <v>3031</v>
      </c>
      <c r="N239" s="166"/>
      <c r="O239" s="1510"/>
      <c r="P239" s="1511"/>
      <c r="Q239" s="77"/>
      <c r="R239" s="1501"/>
      <c r="S239" s="1502"/>
      <c r="T239" s="536"/>
      <c r="U239" s="536"/>
      <c r="V239" s="539"/>
    </row>
    <row r="240" spans="1:22" ht="16.5" thickBot="1">
      <c r="A240" s="1674" t="s">
        <v>251</v>
      </c>
      <c r="B240" s="1675"/>
      <c r="C240" s="1675"/>
      <c r="D240" s="1675"/>
      <c r="E240" s="1675"/>
      <c r="F240" s="1675"/>
      <c r="G240" s="1675"/>
      <c r="H240" s="1675"/>
      <c r="I240" s="1675"/>
      <c r="J240" s="1675"/>
      <c r="K240" s="1675"/>
      <c r="L240" s="1675"/>
      <c r="M240" s="1675"/>
      <c r="N240" s="593" t="s">
        <v>278</v>
      </c>
      <c r="O240" s="1503" t="s">
        <v>280</v>
      </c>
      <c r="P240" s="1504"/>
      <c r="Q240" s="27" t="s">
        <v>281</v>
      </c>
      <c r="R240" s="1503" t="s">
        <v>258</v>
      </c>
      <c r="S240" s="1504"/>
      <c r="T240" s="595" t="s">
        <v>185</v>
      </c>
      <c r="U240" s="596" t="s">
        <v>292</v>
      </c>
      <c r="V240" s="345"/>
    </row>
    <row r="241" spans="1:22" ht="15.75">
      <c r="A241" s="1654" t="s">
        <v>26</v>
      </c>
      <c r="B241" s="1655"/>
      <c r="C241" s="1655"/>
      <c r="D241" s="1655"/>
      <c r="E241" s="1655"/>
      <c r="F241" s="1655"/>
      <c r="G241" s="1655"/>
      <c r="H241" s="1655"/>
      <c r="I241" s="1655"/>
      <c r="J241" s="1655"/>
      <c r="K241" s="1655"/>
      <c r="L241" s="1655"/>
      <c r="M241" s="1655"/>
      <c r="N241" s="354">
        <v>3</v>
      </c>
      <c r="O241" s="1505">
        <v>4</v>
      </c>
      <c r="P241" s="1506"/>
      <c r="Q241" s="537">
        <v>3</v>
      </c>
      <c r="R241" s="1516">
        <v>5</v>
      </c>
      <c r="S241" s="1517"/>
      <c r="T241" s="537">
        <v>3</v>
      </c>
      <c r="U241" s="537">
        <v>3</v>
      </c>
      <c r="V241" s="540"/>
    </row>
    <row r="242" spans="1:22" ht="15.75">
      <c r="A242" s="1654" t="s">
        <v>27</v>
      </c>
      <c r="B242" s="1655"/>
      <c r="C242" s="1655"/>
      <c r="D242" s="1655"/>
      <c r="E242" s="1655"/>
      <c r="F242" s="1655"/>
      <c r="G242" s="1655"/>
      <c r="H242" s="1655"/>
      <c r="I242" s="1655"/>
      <c r="J242" s="1655"/>
      <c r="K242" s="1655"/>
      <c r="L242" s="1655"/>
      <c r="M242" s="1655"/>
      <c r="N242" s="355">
        <v>1</v>
      </c>
      <c r="O242" s="1520">
        <v>2</v>
      </c>
      <c r="P242" s="1521"/>
      <c r="Q242" s="538">
        <v>2</v>
      </c>
      <c r="R242" s="1518">
        <v>2</v>
      </c>
      <c r="S242" s="1519"/>
      <c r="T242" s="538">
        <v>4</v>
      </c>
      <c r="U242" s="538">
        <v>0</v>
      </c>
      <c r="V242" s="359">
        <v>3</v>
      </c>
    </row>
    <row r="243" spans="1:22" ht="15.75">
      <c r="A243" s="1654" t="s">
        <v>47</v>
      </c>
      <c r="B243" s="1655"/>
      <c r="C243" s="1655"/>
      <c r="D243" s="1655"/>
      <c r="E243" s="1655"/>
      <c r="F243" s="1655"/>
      <c r="G243" s="1655"/>
      <c r="H243" s="1655"/>
      <c r="I243" s="1655"/>
      <c r="J243" s="1655"/>
      <c r="K243" s="1655"/>
      <c r="L243" s="1655"/>
      <c r="M243" s="1655"/>
      <c r="N243" s="355"/>
      <c r="O243" s="1520"/>
      <c r="P243" s="1521"/>
      <c r="Q243" s="538">
        <v>1</v>
      </c>
      <c r="R243" s="1520"/>
      <c r="S243" s="1521"/>
      <c r="T243" s="538">
        <v>1</v>
      </c>
      <c r="U243" s="353">
        <v>1</v>
      </c>
      <c r="V243" s="359"/>
    </row>
    <row r="244" spans="1:22" ht="16.5" thickBot="1">
      <c r="A244" s="1654" t="s">
        <v>48</v>
      </c>
      <c r="B244" s="1655"/>
      <c r="C244" s="1655"/>
      <c r="D244" s="1655"/>
      <c r="E244" s="1655"/>
      <c r="F244" s="1655"/>
      <c r="G244" s="1655"/>
      <c r="H244" s="1655"/>
      <c r="I244" s="1655"/>
      <c r="J244" s="1655"/>
      <c r="K244" s="1655"/>
      <c r="L244" s="1655"/>
      <c r="M244" s="1655"/>
      <c r="N244" s="356"/>
      <c r="O244" s="1514"/>
      <c r="P244" s="1515"/>
      <c r="Q244" s="541"/>
      <c r="R244" s="1522">
        <v>1</v>
      </c>
      <c r="S244" s="1523"/>
      <c r="T244" s="541"/>
      <c r="U244" s="357"/>
      <c r="V244" s="360"/>
    </row>
    <row r="245" spans="1:22" ht="16.5" thickBot="1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647">
        <f>G19+G30+G34+G35+G41+G51+G55+G56+G59+G92+G189</f>
        <v>36.5</v>
      </c>
      <c r="O245" s="1645"/>
      <c r="P245" s="1646"/>
      <c r="Q245" s="1644">
        <f>G27+G88+G89+G160+G161+G164+G165+G173+G176+G183+G186+G190+G193+G194</f>
        <v>45.5</v>
      </c>
      <c r="R245" s="1645"/>
      <c r="S245" s="1646"/>
      <c r="T245" s="1647">
        <f>G13+G38+G45+G48+G153+G157+G169+G170+G179+G180+G197+G198+G221+G224+G154</f>
        <v>55.5</v>
      </c>
      <c r="U245" s="1648"/>
      <c r="V245" s="1649"/>
    </row>
    <row r="246" spans="1:22" ht="16.5" thickBo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351"/>
      <c r="O246" s="352"/>
      <c r="P246" s="352"/>
      <c r="Q246" s="352"/>
      <c r="R246" s="352"/>
      <c r="S246" s="344"/>
      <c r="T246" s="350"/>
      <c r="U246" s="344"/>
      <c r="V246" s="345"/>
    </row>
    <row r="247" spans="1:22" ht="16.5" thickBot="1">
      <c r="A247" s="171"/>
      <c r="B247" s="349" t="s">
        <v>88</v>
      </c>
      <c r="C247" s="349"/>
      <c r="D247" s="1662"/>
      <c r="E247" s="1666"/>
      <c r="F247" s="1666"/>
      <c r="G247" s="349"/>
      <c r="H247" s="1664" t="s">
        <v>89</v>
      </c>
      <c r="I247" s="1667"/>
      <c r="J247" s="1667"/>
      <c r="K247" s="171"/>
      <c r="L247" s="171"/>
      <c r="M247" s="171"/>
      <c r="N247" s="1676">
        <f>N245+Q245+T245</f>
        <v>137.5</v>
      </c>
      <c r="O247" s="1677"/>
      <c r="P247" s="1677"/>
      <c r="Q247" s="1677"/>
      <c r="R247" s="1677"/>
      <c r="S247" s="1677"/>
      <c r="T247" s="1677"/>
      <c r="U247" s="1677"/>
      <c r="V247" s="1504"/>
    </row>
    <row r="248" spans="2:22" ht="15.75">
      <c r="B248" s="349" t="s">
        <v>259</v>
      </c>
      <c r="D248" s="1668"/>
      <c r="E248" s="1668"/>
      <c r="F248" s="1668"/>
      <c r="H248" s="1669" t="s">
        <v>260</v>
      </c>
      <c r="I248" s="1669"/>
      <c r="J248" s="1669"/>
      <c r="V248" s="33"/>
    </row>
    <row r="249" spans="2:22" ht="15.75">
      <c r="B249" s="349" t="s">
        <v>90</v>
      </c>
      <c r="C249" s="349"/>
      <c r="D249" s="1662"/>
      <c r="E249" s="1663"/>
      <c r="F249" s="1663"/>
      <c r="G249" s="349"/>
      <c r="H249" s="1664" t="s">
        <v>91</v>
      </c>
      <c r="I249" s="1665"/>
      <c r="J249" s="1665"/>
      <c r="V249" s="453"/>
    </row>
    <row r="250" ht="12.75">
      <c r="V250" s="453"/>
    </row>
    <row r="251" ht="12.75">
      <c r="V251" s="453"/>
    </row>
    <row r="252" ht="12.75">
      <c r="V252" s="453"/>
    </row>
    <row r="253" ht="12.75">
      <c r="V253" s="453"/>
    </row>
    <row r="254" ht="12.75">
      <c r="V254" s="453"/>
    </row>
    <row r="255" ht="12.75">
      <c r="V255" s="453"/>
    </row>
    <row r="256" ht="12.75">
      <c r="V256" s="453"/>
    </row>
    <row r="257" ht="12.75">
      <c r="V257" s="453"/>
    </row>
    <row r="258" ht="12.75">
      <c r="V258" s="453"/>
    </row>
    <row r="259" ht="12.75">
      <c r="V259" s="453"/>
    </row>
    <row r="260" ht="12.75">
      <c r="V260" s="453"/>
    </row>
    <row r="261" ht="12.75">
      <c r="V261" s="453"/>
    </row>
    <row r="262" ht="12.75">
      <c r="V262" s="453"/>
    </row>
    <row r="263" ht="12.75">
      <c r="V263" s="453"/>
    </row>
    <row r="264" ht="12.75">
      <c r="V264" s="453"/>
    </row>
    <row r="265" ht="12.75">
      <c r="V265" s="453"/>
    </row>
    <row r="266" ht="12.75">
      <c r="V266" s="453"/>
    </row>
    <row r="267" ht="12.75">
      <c r="V267" s="453"/>
    </row>
    <row r="268" ht="12.75">
      <c r="V268" s="453"/>
    </row>
    <row r="269" ht="12.75">
      <c r="V269" s="453"/>
    </row>
    <row r="270" ht="12.75">
      <c r="V270" s="453"/>
    </row>
    <row r="271" ht="12.75">
      <c r="V271" s="453"/>
    </row>
    <row r="272" ht="12.75">
      <c r="V272" s="453"/>
    </row>
    <row r="273" ht="12.75">
      <c r="V273" s="453"/>
    </row>
    <row r="274" ht="12.75">
      <c r="V274" s="453"/>
    </row>
    <row r="275" ht="12.75">
      <c r="V275" s="453"/>
    </row>
    <row r="276" ht="12.75">
      <c r="V276" s="453"/>
    </row>
    <row r="277" ht="12.75">
      <c r="V277" s="453"/>
    </row>
    <row r="278" ht="12.75">
      <c r="V278" s="453"/>
    </row>
    <row r="279" ht="12.75">
      <c r="V279" s="453"/>
    </row>
    <row r="280" ht="12.75">
      <c r="V280" s="453"/>
    </row>
    <row r="281" ht="12.75">
      <c r="V281" s="453"/>
    </row>
    <row r="282" ht="12.75">
      <c r="V282" s="453"/>
    </row>
    <row r="283" ht="12.75">
      <c r="V283" s="453"/>
    </row>
    <row r="284" ht="12.75">
      <c r="V284" s="453"/>
    </row>
    <row r="285" ht="12.75">
      <c r="V285" s="453"/>
    </row>
    <row r="286" ht="12.75">
      <c r="V286" s="453"/>
    </row>
    <row r="287" ht="12.75">
      <c r="V287" s="453"/>
    </row>
    <row r="288" ht="12.75">
      <c r="V288" s="453"/>
    </row>
    <row r="289" ht="12.75">
      <c r="V289" s="453"/>
    </row>
    <row r="290" ht="12.75">
      <c r="V290" s="453"/>
    </row>
    <row r="291" ht="12.75">
      <c r="V291" s="453"/>
    </row>
    <row r="292" ht="12.75">
      <c r="V292" s="453"/>
    </row>
    <row r="293" ht="12.75">
      <c r="V293" s="453"/>
    </row>
    <row r="294" ht="12.75">
      <c r="V294" s="453"/>
    </row>
    <row r="295" ht="12.75">
      <c r="V295" s="453"/>
    </row>
    <row r="296" ht="12.75">
      <c r="V296" s="453"/>
    </row>
    <row r="297" ht="12.75">
      <c r="V297" s="453"/>
    </row>
    <row r="298" ht="12.75">
      <c r="V298" s="453"/>
    </row>
    <row r="299" ht="12.75">
      <c r="V299" s="453"/>
    </row>
    <row r="300" ht="12.75">
      <c r="V300" s="453"/>
    </row>
    <row r="301" ht="12.75">
      <c r="V301" s="453"/>
    </row>
    <row r="302" ht="12.75">
      <c r="V302" s="453"/>
    </row>
    <row r="303" ht="12.75">
      <c r="V303" s="453"/>
    </row>
  </sheetData>
  <sheetProtection/>
  <mergeCells count="534">
    <mergeCell ref="A20:F20"/>
    <mergeCell ref="A225:Y225"/>
    <mergeCell ref="A224:F224"/>
    <mergeCell ref="A9:V9"/>
    <mergeCell ref="A21:F21"/>
    <mergeCell ref="A22:F22"/>
    <mergeCell ref="A63:V63"/>
    <mergeCell ref="A62:F62"/>
    <mergeCell ref="A60:F60"/>
    <mergeCell ref="A64:V64"/>
    <mergeCell ref="A2:A7"/>
    <mergeCell ref="N2:V3"/>
    <mergeCell ref="H2:M2"/>
    <mergeCell ref="N4:P4"/>
    <mergeCell ref="K4:K7"/>
    <mergeCell ref="N6:V6"/>
    <mergeCell ref="Q4:S4"/>
    <mergeCell ref="F5:F7"/>
    <mergeCell ref="L4:L7"/>
    <mergeCell ref="T4:V4"/>
    <mergeCell ref="R7:S7"/>
    <mergeCell ref="E8:F8"/>
    <mergeCell ref="J4:J7"/>
    <mergeCell ref="E4:F4"/>
    <mergeCell ref="I4:I7"/>
    <mergeCell ref="H3:H7"/>
    <mergeCell ref="I3:L3"/>
    <mergeCell ref="E5:E7"/>
    <mergeCell ref="G2:G7"/>
    <mergeCell ref="R8:S8"/>
    <mergeCell ref="O78:P78"/>
    <mergeCell ref="A1:Z1"/>
    <mergeCell ref="C2:F3"/>
    <mergeCell ref="B2:B7"/>
    <mergeCell ref="C4:C7"/>
    <mergeCell ref="D4:D7"/>
    <mergeCell ref="M3:M7"/>
    <mergeCell ref="O5:P5"/>
    <mergeCell ref="O7:P7"/>
    <mergeCell ref="R5:S5"/>
    <mergeCell ref="A229:M229"/>
    <mergeCell ref="A95:F95"/>
    <mergeCell ref="A221:F221"/>
    <mergeCell ref="A209:F209"/>
    <mergeCell ref="A210:F210"/>
    <mergeCell ref="A200:F200"/>
    <mergeCell ref="A142:T142"/>
    <mergeCell ref="A149:F149"/>
    <mergeCell ref="O98:P98"/>
    <mergeCell ref="O99:P99"/>
    <mergeCell ref="N247:V247"/>
    <mergeCell ref="A227:F227"/>
    <mergeCell ref="A228:F228"/>
    <mergeCell ref="A97:V97"/>
    <mergeCell ref="A152:V152"/>
    <mergeCell ref="A135:V135"/>
    <mergeCell ref="A236:Y236"/>
    <mergeCell ref="A233:M233"/>
    <mergeCell ref="A201:F201"/>
    <mergeCell ref="A212:V212"/>
    <mergeCell ref="A243:M243"/>
    <mergeCell ref="A242:M242"/>
    <mergeCell ref="A241:M241"/>
    <mergeCell ref="A230:M230"/>
    <mergeCell ref="A231:M231"/>
    <mergeCell ref="A239:F239"/>
    <mergeCell ref="A237:F237"/>
    <mergeCell ref="A238:F238"/>
    <mergeCell ref="A240:M240"/>
    <mergeCell ref="D249:F249"/>
    <mergeCell ref="H249:J249"/>
    <mergeCell ref="D247:F247"/>
    <mergeCell ref="H247:J247"/>
    <mergeCell ref="D248:F248"/>
    <mergeCell ref="H248:J248"/>
    <mergeCell ref="O111:P111"/>
    <mergeCell ref="Q245:S245"/>
    <mergeCell ref="T245:V245"/>
    <mergeCell ref="A202:V202"/>
    <mergeCell ref="Q234:S234"/>
    <mergeCell ref="A232:M232"/>
    <mergeCell ref="A220:F220"/>
    <mergeCell ref="A211:F211"/>
    <mergeCell ref="N245:P245"/>
    <mergeCell ref="A244:M244"/>
    <mergeCell ref="O204:P204"/>
    <mergeCell ref="O95:P95"/>
    <mergeCell ref="R95:S95"/>
    <mergeCell ref="T234:V234"/>
    <mergeCell ref="N234:P234"/>
    <mergeCell ref="O104:P104"/>
    <mergeCell ref="O105:P105"/>
    <mergeCell ref="O106:P106"/>
    <mergeCell ref="O107:P107"/>
    <mergeCell ref="O110:P110"/>
    <mergeCell ref="O108:P108"/>
    <mergeCell ref="O109:P109"/>
    <mergeCell ref="A226:F226"/>
    <mergeCell ref="A96:V96"/>
    <mergeCell ref="A150:F150"/>
    <mergeCell ref="A151:F151"/>
    <mergeCell ref="O100:P100"/>
    <mergeCell ref="O101:P101"/>
    <mergeCell ref="O102:P102"/>
    <mergeCell ref="O103:P103"/>
    <mergeCell ref="A219:F219"/>
    <mergeCell ref="A199:F199"/>
    <mergeCell ref="O12:P12"/>
    <mergeCell ref="A10:V10"/>
    <mergeCell ref="A93:F93"/>
    <mergeCell ref="A94:F94"/>
    <mergeCell ref="A61:F61"/>
    <mergeCell ref="A83:F83"/>
    <mergeCell ref="A81:F81"/>
    <mergeCell ref="A82:F82"/>
    <mergeCell ref="O8:P8"/>
    <mergeCell ref="O11:P11"/>
    <mergeCell ref="R11:S11"/>
    <mergeCell ref="O21:P21"/>
    <mergeCell ref="O22:P22"/>
    <mergeCell ref="R12:S12"/>
    <mergeCell ref="R13:S13"/>
    <mergeCell ref="R14:S14"/>
    <mergeCell ref="R15:S15"/>
    <mergeCell ref="R16:S16"/>
    <mergeCell ref="R17:S17"/>
    <mergeCell ref="O13:P13"/>
    <mergeCell ref="O14:P14"/>
    <mergeCell ref="R18:S18"/>
    <mergeCell ref="R19:S19"/>
    <mergeCell ref="O19:P19"/>
    <mergeCell ref="O15:P15"/>
    <mergeCell ref="O16:P16"/>
    <mergeCell ref="O17:P17"/>
    <mergeCell ref="O18:P18"/>
    <mergeCell ref="R20:S20"/>
    <mergeCell ref="R21:S21"/>
    <mergeCell ref="O93:P93"/>
    <mergeCell ref="O94:P94"/>
    <mergeCell ref="R93:S93"/>
    <mergeCell ref="R94:S94"/>
    <mergeCell ref="O20:P20"/>
    <mergeCell ref="O89:P89"/>
    <mergeCell ref="O90:P90"/>
    <mergeCell ref="O91:P91"/>
    <mergeCell ref="O92:P92"/>
    <mergeCell ref="R89:S89"/>
    <mergeCell ref="R90:S90"/>
    <mergeCell ref="R91:S91"/>
    <mergeCell ref="R92:S92"/>
    <mergeCell ref="O59:P59"/>
    <mergeCell ref="O60:P60"/>
    <mergeCell ref="R61:S61"/>
    <mergeCell ref="R66:S66"/>
    <mergeCell ref="R67:S67"/>
    <mergeCell ref="O48:P48"/>
    <mergeCell ref="O49:P49"/>
    <mergeCell ref="O41:P41"/>
    <mergeCell ref="O57:P57"/>
    <mergeCell ref="O58:P58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50:P50"/>
    <mergeCell ref="O51:P51"/>
    <mergeCell ref="O36:P36"/>
    <mergeCell ref="O42:P42"/>
    <mergeCell ref="O43:P43"/>
    <mergeCell ref="O44:P44"/>
    <mergeCell ref="O56:P56"/>
    <mergeCell ref="O37:P37"/>
    <mergeCell ref="O45:P45"/>
    <mergeCell ref="O46:P46"/>
    <mergeCell ref="R27:S27"/>
    <mergeCell ref="R28:S28"/>
    <mergeCell ref="R29:S29"/>
    <mergeCell ref="O54:P54"/>
    <mergeCell ref="O40:P40"/>
    <mergeCell ref="O47:P47"/>
    <mergeCell ref="R22:S22"/>
    <mergeCell ref="R24:S24"/>
    <mergeCell ref="R25:S25"/>
    <mergeCell ref="R26:S26"/>
    <mergeCell ref="A23:V23"/>
    <mergeCell ref="O24:P24"/>
    <mergeCell ref="R38:S38"/>
    <mergeCell ref="R39:S39"/>
    <mergeCell ref="O25:P25"/>
    <mergeCell ref="O26:P26"/>
    <mergeCell ref="R30:S30"/>
    <mergeCell ref="R31:S31"/>
    <mergeCell ref="R32:S32"/>
    <mergeCell ref="R33:S33"/>
    <mergeCell ref="O38:P38"/>
    <mergeCell ref="O39:P39"/>
    <mergeCell ref="R34:S34"/>
    <mergeCell ref="R35:S35"/>
    <mergeCell ref="R36:S36"/>
    <mergeCell ref="R37:S37"/>
    <mergeCell ref="R50:S50"/>
    <mergeCell ref="R51:S51"/>
    <mergeCell ref="R40:S40"/>
    <mergeCell ref="R41:S41"/>
    <mergeCell ref="R42:S42"/>
    <mergeCell ref="R43:S43"/>
    <mergeCell ref="R56:S56"/>
    <mergeCell ref="R57:S57"/>
    <mergeCell ref="R44:S44"/>
    <mergeCell ref="R45:S45"/>
    <mergeCell ref="R46:S46"/>
    <mergeCell ref="R47:S47"/>
    <mergeCell ref="R48:S48"/>
    <mergeCell ref="R49:S49"/>
    <mergeCell ref="O53:P53"/>
    <mergeCell ref="O52:P52"/>
    <mergeCell ref="O55:P55"/>
    <mergeCell ref="R58:S58"/>
    <mergeCell ref="R59:S59"/>
    <mergeCell ref="R60:S60"/>
    <mergeCell ref="R52:S52"/>
    <mergeCell ref="R53:S53"/>
    <mergeCell ref="R54:S54"/>
    <mergeCell ref="R55:S55"/>
    <mergeCell ref="R68:S68"/>
    <mergeCell ref="O62:P62"/>
    <mergeCell ref="A65:V65"/>
    <mergeCell ref="R62:S62"/>
    <mergeCell ref="O66:P66"/>
    <mergeCell ref="R77:S77"/>
    <mergeCell ref="O75:P75"/>
    <mergeCell ref="O76:P76"/>
    <mergeCell ref="R73:S73"/>
    <mergeCell ref="R74:S74"/>
    <mergeCell ref="R69:S69"/>
    <mergeCell ref="R70:S70"/>
    <mergeCell ref="R71:S71"/>
    <mergeCell ref="R72:S72"/>
    <mergeCell ref="O70:P70"/>
    <mergeCell ref="O71:P71"/>
    <mergeCell ref="O72:P72"/>
    <mergeCell ref="O61:P61"/>
    <mergeCell ref="O67:P67"/>
    <mergeCell ref="O68:P68"/>
    <mergeCell ref="O69:P69"/>
    <mergeCell ref="O80:P80"/>
    <mergeCell ref="O81:P81"/>
    <mergeCell ref="O79:P79"/>
    <mergeCell ref="O73:P73"/>
    <mergeCell ref="O74:P74"/>
    <mergeCell ref="O77:P77"/>
    <mergeCell ref="R75:S75"/>
    <mergeCell ref="R76:S76"/>
    <mergeCell ref="R78:S78"/>
    <mergeCell ref="R79:S79"/>
    <mergeCell ref="R80:S80"/>
    <mergeCell ref="R81:S81"/>
    <mergeCell ref="R82:S82"/>
    <mergeCell ref="R83:S83"/>
    <mergeCell ref="O86:P86"/>
    <mergeCell ref="O87:P87"/>
    <mergeCell ref="O83:P83"/>
    <mergeCell ref="O82:P82"/>
    <mergeCell ref="A85:V85"/>
    <mergeCell ref="O116:P116"/>
    <mergeCell ref="O117:P117"/>
    <mergeCell ref="R103:S103"/>
    <mergeCell ref="R104:S104"/>
    <mergeCell ref="R105:S105"/>
    <mergeCell ref="R106:S106"/>
    <mergeCell ref="O112:P112"/>
    <mergeCell ref="O113:P113"/>
    <mergeCell ref="O114:P114"/>
    <mergeCell ref="O115:P115"/>
    <mergeCell ref="O88:P88"/>
    <mergeCell ref="R86:S86"/>
    <mergeCell ref="R87:S87"/>
    <mergeCell ref="R88:S88"/>
    <mergeCell ref="O128:P128"/>
    <mergeCell ref="O129:P129"/>
    <mergeCell ref="O118:P118"/>
    <mergeCell ref="O119:P119"/>
    <mergeCell ref="O120:P120"/>
    <mergeCell ref="O121:P121"/>
    <mergeCell ref="O122:P122"/>
    <mergeCell ref="O123:P123"/>
    <mergeCell ref="O134:P134"/>
    <mergeCell ref="R98:S98"/>
    <mergeCell ref="R99:S99"/>
    <mergeCell ref="R100:S100"/>
    <mergeCell ref="R101:S101"/>
    <mergeCell ref="R102:S102"/>
    <mergeCell ref="O124:P124"/>
    <mergeCell ref="O125:P125"/>
    <mergeCell ref="O126:P126"/>
    <mergeCell ref="O127:P127"/>
    <mergeCell ref="O130:P130"/>
    <mergeCell ref="O131:P131"/>
    <mergeCell ref="O132:P132"/>
    <mergeCell ref="O133:P133"/>
    <mergeCell ref="R117:S117"/>
    <mergeCell ref="R118:S118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29:S129"/>
    <mergeCell ref="R130:S130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O136:P136"/>
    <mergeCell ref="O137:P137"/>
    <mergeCell ref="R136:S136"/>
    <mergeCell ref="R137:S137"/>
    <mergeCell ref="R131:S131"/>
    <mergeCell ref="R132:S132"/>
    <mergeCell ref="R217:S217"/>
    <mergeCell ref="R218:S218"/>
    <mergeCell ref="R162:S162"/>
    <mergeCell ref="R163:S163"/>
    <mergeCell ref="R164:S164"/>
    <mergeCell ref="R165:S165"/>
    <mergeCell ref="R172:S172"/>
    <mergeCell ref="R173:S173"/>
    <mergeCell ref="R174:S174"/>
    <mergeCell ref="R175:S175"/>
    <mergeCell ref="R143:S143"/>
    <mergeCell ref="R144:S144"/>
    <mergeCell ref="R145:S145"/>
    <mergeCell ref="R146:S146"/>
    <mergeCell ref="R133:S133"/>
    <mergeCell ref="R134:S134"/>
    <mergeCell ref="R138:S138"/>
    <mergeCell ref="R139:S139"/>
    <mergeCell ref="R140:S140"/>
    <mergeCell ref="R141:S141"/>
    <mergeCell ref="O138:P138"/>
    <mergeCell ref="O139:P139"/>
    <mergeCell ref="O147:P147"/>
    <mergeCell ref="O148:P148"/>
    <mergeCell ref="O140:P140"/>
    <mergeCell ref="O141:P141"/>
    <mergeCell ref="O143:P143"/>
    <mergeCell ref="O144:P144"/>
    <mergeCell ref="O145:P145"/>
    <mergeCell ref="O146:P146"/>
    <mergeCell ref="O149:P149"/>
    <mergeCell ref="O150:P150"/>
    <mergeCell ref="O151:P151"/>
    <mergeCell ref="R149:S149"/>
    <mergeCell ref="R151:S151"/>
    <mergeCell ref="R150:S150"/>
    <mergeCell ref="R147:S147"/>
    <mergeCell ref="R148:S148"/>
    <mergeCell ref="O162:P162"/>
    <mergeCell ref="O163:P163"/>
    <mergeCell ref="O153:P153"/>
    <mergeCell ref="R153:S153"/>
    <mergeCell ref="O154:P154"/>
    <mergeCell ref="O155:P155"/>
    <mergeCell ref="O156:P156"/>
    <mergeCell ref="O157:P157"/>
    <mergeCell ref="O158:P158"/>
    <mergeCell ref="O159:P159"/>
    <mergeCell ref="O160:P160"/>
    <mergeCell ref="O161:P161"/>
    <mergeCell ref="O174:P174"/>
    <mergeCell ref="O175:P175"/>
    <mergeCell ref="O164:P164"/>
    <mergeCell ref="O165:P165"/>
    <mergeCell ref="O166:P166"/>
    <mergeCell ref="O167:P167"/>
    <mergeCell ref="O168:P168"/>
    <mergeCell ref="O169:P169"/>
    <mergeCell ref="O170:P170"/>
    <mergeCell ref="O171:P171"/>
    <mergeCell ref="O172:P172"/>
    <mergeCell ref="O173:P173"/>
    <mergeCell ref="O186:P186"/>
    <mergeCell ref="O187:P187"/>
    <mergeCell ref="O176:P176"/>
    <mergeCell ref="O177:P177"/>
    <mergeCell ref="O178:P178"/>
    <mergeCell ref="O179:P179"/>
    <mergeCell ref="O180:P180"/>
    <mergeCell ref="O181:P181"/>
    <mergeCell ref="O182:P182"/>
    <mergeCell ref="O183:P183"/>
    <mergeCell ref="O184:P184"/>
    <mergeCell ref="O185:P185"/>
    <mergeCell ref="O198:P198"/>
    <mergeCell ref="O199:P199"/>
    <mergeCell ref="O188:P188"/>
    <mergeCell ref="O189:P189"/>
    <mergeCell ref="O190:P190"/>
    <mergeCell ref="O191:P191"/>
    <mergeCell ref="O192:P192"/>
    <mergeCell ref="O193:P193"/>
    <mergeCell ref="O194:P194"/>
    <mergeCell ref="O195:P195"/>
    <mergeCell ref="O196:P196"/>
    <mergeCell ref="O197:P197"/>
    <mergeCell ref="O200:P200"/>
    <mergeCell ref="O201:P201"/>
    <mergeCell ref="R154:S154"/>
    <mergeCell ref="R155:S155"/>
    <mergeCell ref="R156:S156"/>
    <mergeCell ref="R157:S157"/>
    <mergeCell ref="R158:S158"/>
    <mergeCell ref="R159:S159"/>
    <mergeCell ref="R160:S160"/>
    <mergeCell ref="R161:S161"/>
    <mergeCell ref="R176:S176"/>
    <mergeCell ref="R177:S177"/>
    <mergeCell ref="R166:S166"/>
    <mergeCell ref="R167:S167"/>
    <mergeCell ref="R168:S168"/>
    <mergeCell ref="R169:S169"/>
    <mergeCell ref="R170:S170"/>
    <mergeCell ref="R171:S171"/>
    <mergeCell ref="R188:S188"/>
    <mergeCell ref="R189:S189"/>
    <mergeCell ref="R178:S178"/>
    <mergeCell ref="R179:S179"/>
    <mergeCell ref="R180:S180"/>
    <mergeCell ref="R181:S181"/>
    <mergeCell ref="R182:S182"/>
    <mergeCell ref="R183:S183"/>
    <mergeCell ref="R184:S184"/>
    <mergeCell ref="R185:S185"/>
    <mergeCell ref="R186:S186"/>
    <mergeCell ref="R187:S187"/>
    <mergeCell ref="R200:S200"/>
    <mergeCell ref="R201:S201"/>
    <mergeCell ref="R190:S190"/>
    <mergeCell ref="R191:S191"/>
    <mergeCell ref="R192:S192"/>
    <mergeCell ref="R193:S193"/>
    <mergeCell ref="R194:S194"/>
    <mergeCell ref="R195:S195"/>
    <mergeCell ref="R196:S196"/>
    <mergeCell ref="R197:S197"/>
    <mergeCell ref="R198:S198"/>
    <mergeCell ref="R199:S199"/>
    <mergeCell ref="O220:P220"/>
    <mergeCell ref="O205:P205"/>
    <mergeCell ref="O206:P206"/>
    <mergeCell ref="O207:P207"/>
    <mergeCell ref="O208:P208"/>
    <mergeCell ref="O209:P209"/>
    <mergeCell ref="O215:P215"/>
    <mergeCell ref="R213:S213"/>
    <mergeCell ref="R203:S203"/>
    <mergeCell ref="R204:S204"/>
    <mergeCell ref="R205:S205"/>
    <mergeCell ref="R206:S206"/>
    <mergeCell ref="O210:P210"/>
    <mergeCell ref="O211:P211"/>
    <mergeCell ref="R209:S209"/>
    <mergeCell ref="R210:S210"/>
    <mergeCell ref="R211:S211"/>
    <mergeCell ref="O203:P203"/>
    <mergeCell ref="R223:S223"/>
    <mergeCell ref="R224:S224"/>
    <mergeCell ref="O213:P213"/>
    <mergeCell ref="O214:P214"/>
    <mergeCell ref="O223:P223"/>
    <mergeCell ref="O216:P216"/>
    <mergeCell ref="O217:P217"/>
    <mergeCell ref="R216:S216"/>
    <mergeCell ref="O218:P218"/>
    <mergeCell ref="O219:P219"/>
    <mergeCell ref="O221:P221"/>
    <mergeCell ref="A222:V222"/>
    <mergeCell ref="O226:P226"/>
    <mergeCell ref="R207:S207"/>
    <mergeCell ref="R208:S208"/>
    <mergeCell ref="R219:S219"/>
    <mergeCell ref="R220:S220"/>
    <mergeCell ref="R221:S221"/>
    <mergeCell ref="R214:S214"/>
    <mergeCell ref="R215:S215"/>
    <mergeCell ref="O224:P224"/>
    <mergeCell ref="O233:P233"/>
    <mergeCell ref="R226:S226"/>
    <mergeCell ref="R227:S227"/>
    <mergeCell ref="R228:S228"/>
    <mergeCell ref="R229:S229"/>
    <mergeCell ref="R230:S230"/>
    <mergeCell ref="R231:S231"/>
    <mergeCell ref="R232:S232"/>
    <mergeCell ref="O228:P228"/>
    <mergeCell ref="R233:S233"/>
    <mergeCell ref="O227:P227"/>
    <mergeCell ref="O237:P237"/>
    <mergeCell ref="O238:P238"/>
    <mergeCell ref="O232:P232"/>
    <mergeCell ref="O229:P229"/>
    <mergeCell ref="O230:P230"/>
    <mergeCell ref="O231:P231"/>
    <mergeCell ref="O244:P244"/>
    <mergeCell ref="R241:S241"/>
    <mergeCell ref="R242:S242"/>
    <mergeCell ref="R243:S243"/>
    <mergeCell ref="R244:S244"/>
    <mergeCell ref="O242:P242"/>
    <mergeCell ref="O243:P243"/>
    <mergeCell ref="R238:S238"/>
    <mergeCell ref="R239:S239"/>
    <mergeCell ref="O240:P240"/>
    <mergeCell ref="O241:P241"/>
    <mergeCell ref="R240:S240"/>
    <mergeCell ref="N235:V235"/>
    <mergeCell ref="O239:P239"/>
    <mergeCell ref="R237:S23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0" max="255" man="1"/>
    <brk id="2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40"/>
  <sheetViews>
    <sheetView tabSelected="1" zoomScale="75" zoomScaleNormal="75" zoomScalePageLayoutView="0" workbookViewId="0" topLeftCell="A1">
      <selection activeCell="M13" sqref="M13"/>
    </sheetView>
  </sheetViews>
  <sheetFormatPr defaultColWidth="9.00390625" defaultRowHeight="12.75"/>
  <cols>
    <col min="1" max="1" width="5.125" style="0" customWidth="1"/>
    <col min="2" max="2" width="5.875" style="0" customWidth="1"/>
    <col min="3" max="3" width="4.625" style="0" customWidth="1"/>
    <col min="4" max="4" width="4.75390625" style="0" customWidth="1"/>
    <col min="5" max="5" width="5.25390625" style="0" customWidth="1"/>
    <col min="6" max="6" width="5.125" style="0" customWidth="1"/>
    <col min="7" max="7" width="5.625" style="0" customWidth="1"/>
    <col min="8" max="8" width="4.75390625" style="0" customWidth="1"/>
    <col min="9" max="9" width="6.25390625" style="0" customWidth="1"/>
    <col min="10" max="10" width="4.125" style="0" customWidth="1"/>
    <col min="11" max="11" width="3.625" style="0" customWidth="1"/>
    <col min="12" max="12" width="3.375" style="0" customWidth="1"/>
    <col min="13" max="13" width="3.875" style="0" customWidth="1"/>
    <col min="14" max="14" width="3.75390625" style="0" customWidth="1"/>
    <col min="15" max="15" width="3.625" style="0" customWidth="1"/>
    <col min="16" max="16" width="4.00390625" style="0" customWidth="1"/>
    <col min="17" max="17" width="3.375" style="0" customWidth="1"/>
    <col min="18" max="18" width="5.375" style="0" customWidth="1"/>
    <col min="19" max="19" width="3.875" style="0" customWidth="1"/>
    <col min="20" max="20" width="4.125" style="0" customWidth="1"/>
    <col min="21" max="21" width="5.125" style="0" customWidth="1"/>
    <col min="22" max="22" width="6.375" style="0" customWidth="1"/>
    <col min="23" max="23" width="5.625" style="0" customWidth="1"/>
    <col min="24" max="24" width="6.125" style="0" customWidth="1"/>
    <col min="25" max="25" width="4.375" style="0" customWidth="1"/>
    <col min="26" max="26" width="4.625" style="0" customWidth="1"/>
    <col min="27" max="27" width="3.875" style="0" customWidth="1"/>
    <col min="28" max="28" width="5.25390625" style="0" customWidth="1"/>
    <col min="29" max="30" width="5.00390625" style="0" customWidth="1"/>
    <col min="31" max="31" width="4.75390625" style="0" customWidth="1"/>
    <col min="32" max="32" width="5.00390625" style="0" customWidth="1"/>
    <col min="33" max="33" width="4.625" style="0" customWidth="1"/>
    <col min="34" max="35" width="5.625" style="0" customWidth="1"/>
    <col min="36" max="36" width="5.125" style="0" customWidth="1"/>
    <col min="37" max="37" width="7.75390625" style="0" customWidth="1"/>
    <col min="38" max="38" width="4.75390625" style="0" customWidth="1"/>
    <col min="39" max="39" width="5.125" style="0" customWidth="1"/>
    <col min="40" max="40" width="3.875" style="0" customWidth="1"/>
    <col min="41" max="41" width="10.25390625" style="0" customWidth="1"/>
    <col min="42" max="42" width="5.25390625" style="0" customWidth="1"/>
    <col min="43" max="43" width="4.625" style="0" customWidth="1"/>
    <col min="44" max="44" width="4.75390625" style="0" customWidth="1"/>
    <col min="45" max="46" width="4.375" style="0" customWidth="1"/>
    <col min="47" max="48" width="4.125" style="0" customWidth="1"/>
    <col min="49" max="51" width="3.875" style="0" customWidth="1"/>
    <col min="52" max="52" width="3.625" style="0" customWidth="1"/>
    <col min="53" max="53" width="4.1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1761"/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  <c r="P2" s="1762" t="s">
        <v>77</v>
      </c>
      <c r="Q2" s="1762"/>
      <c r="R2" s="1762"/>
      <c r="S2" s="1762"/>
      <c r="T2" s="1762"/>
      <c r="U2" s="1762"/>
      <c r="V2" s="1762"/>
      <c r="W2" s="1762"/>
      <c r="X2" s="1762"/>
      <c r="Y2" s="1762"/>
      <c r="Z2" s="1762"/>
      <c r="AA2" s="1762"/>
      <c r="AB2" s="1762"/>
      <c r="AC2" s="1762"/>
      <c r="AD2" s="1762"/>
      <c r="AE2" s="1762"/>
      <c r="AF2" s="1762"/>
      <c r="AG2" s="1762"/>
      <c r="AH2" s="1762"/>
      <c r="AI2" s="1762"/>
      <c r="AJ2" s="1762"/>
      <c r="AK2" s="1762"/>
      <c r="AL2" s="1762"/>
      <c r="AM2" s="1762"/>
      <c r="AN2" s="1762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 ht="27.75">
      <c r="A3" s="1763" t="s">
        <v>307</v>
      </c>
      <c r="B3" s="1763"/>
      <c r="C3" s="1763"/>
      <c r="D3" s="1763"/>
      <c r="E3" s="1763"/>
      <c r="F3" s="1763"/>
      <c r="G3" s="1763"/>
      <c r="H3" s="1763"/>
      <c r="I3" s="1763"/>
      <c r="J3" s="1763"/>
      <c r="K3" s="1763"/>
      <c r="L3" s="1763"/>
      <c r="M3" s="1763"/>
      <c r="N3" s="1763"/>
      <c r="O3" s="1763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 ht="28.5">
      <c r="A4" s="1763" t="s">
        <v>308</v>
      </c>
      <c r="B4" s="1763"/>
      <c r="C4" s="1763"/>
      <c r="D4" s="1763"/>
      <c r="E4" s="1763"/>
      <c r="F4" s="1763"/>
      <c r="G4" s="1763"/>
      <c r="H4" s="1763"/>
      <c r="I4" s="1763"/>
      <c r="J4" s="1763"/>
      <c r="K4" s="1763"/>
      <c r="L4" s="1763"/>
      <c r="M4" s="1763"/>
      <c r="N4" s="1763"/>
      <c r="O4" s="1763"/>
      <c r="P4" s="1764" t="s">
        <v>13</v>
      </c>
      <c r="Q4" s="1765"/>
      <c r="R4" s="1765"/>
      <c r="S4" s="1765"/>
      <c r="T4" s="1765"/>
      <c r="U4" s="1765"/>
      <c r="V4" s="1765"/>
      <c r="W4" s="1765"/>
      <c r="X4" s="1765"/>
      <c r="Y4" s="1765"/>
      <c r="Z4" s="1765"/>
      <c r="AA4" s="1765"/>
      <c r="AB4" s="1765"/>
      <c r="AC4" s="1765"/>
      <c r="AD4" s="1765"/>
      <c r="AE4" s="1765"/>
      <c r="AF4" s="1765"/>
      <c r="AG4" s="1765"/>
      <c r="AH4" s="1765"/>
      <c r="AI4" s="1765"/>
      <c r="AJ4" s="1765"/>
      <c r="AK4" s="1765"/>
      <c r="AL4" s="1765"/>
      <c r="AM4" s="1765"/>
      <c r="AN4" s="1766" t="s">
        <v>305</v>
      </c>
      <c r="AO4" s="1767"/>
      <c r="AP4" s="1767"/>
      <c r="AQ4" s="1767"/>
      <c r="AR4" s="1767"/>
      <c r="AS4" s="1767"/>
      <c r="AT4" s="1767"/>
      <c r="AU4" s="1767"/>
      <c r="AV4" s="1767"/>
      <c r="AW4" s="1767"/>
      <c r="AX4" s="1767"/>
      <c r="AY4" s="1767"/>
      <c r="AZ4" s="1767"/>
      <c r="BA4" s="1767"/>
    </row>
    <row r="5" spans="1:53" ht="30.75" customHeight="1">
      <c r="A5" s="1768" t="s">
        <v>633</v>
      </c>
      <c r="B5" s="1768"/>
      <c r="C5" s="1768"/>
      <c r="D5" s="1768"/>
      <c r="E5" s="1768"/>
      <c r="F5" s="1768"/>
      <c r="G5" s="1768"/>
      <c r="H5" s="1768"/>
      <c r="I5" s="1768"/>
      <c r="J5" s="1768"/>
      <c r="K5" s="1768"/>
      <c r="L5" s="1768"/>
      <c r="M5" s="1768"/>
      <c r="N5" s="1768"/>
      <c r="O5" s="176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1767"/>
      <c r="AO5" s="1767"/>
      <c r="AP5" s="1767"/>
      <c r="AQ5" s="1767"/>
      <c r="AR5" s="1767"/>
      <c r="AS5" s="1767"/>
      <c r="AT5" s="1767"/>
      <c r="AU5" s="1767"/>
      <c r="AV5" s="1767"/>
      <c r="AW5" s="1767"/>
      <c r="AX5" s="1767"/>
      <c r="AY5" s="1767"/>
      <c r="AZ5" s="1767"/>
      <c r="BA5" s="1767"/>
    </row>
    <row r="6" spans="1:53" ht="27.75">
      <c r="A6" s="1772" t="s">
        <v>634</v>
      </c>
      <c r="B6" s="1772"/>
      <c r="C6" s="1772"/>
      <c r="D6" s="1772"/>
      <c r="E6" s="1772"/>
      <c r="F6" s="1772"/>
      <c r="G6" s="1772"/>
      <c r="H6" s="1772"/>
      <c r="I6" s="1772"/>
      <c r="J6" s="1772"/>
      <c r="K6" s="1772"/>
      <c r="L6" s="1772"/>
      <c r="M6" s="1772"/>
      <c r="N6" s="1772"/>
      <c r="O6" s="1772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1773" t="s">
        <v>409</v>
      </c>
      <c r="AO6" s="1771"/>
      <c r="AP6" s="1771"/>
      <c r="AQ6" s="1771"/>
      <c r="AR6" s="1771"/>
      <c r="AS6" s="1771"/>
      <c r="AT6" s="1771"/>
      <c r="AU6" s="1771"/>
      <c r="AV6" s="1771"/>
      <c r="AW6" s="1771"/>
      <c r="AX6" s="1771"/>
      <c r="AY6" s="1771"/>
      <c r="AZ6" s="1771"/>
      <c r="BA6" s="1771"/>
    </row>
    <row r="7" spans="1:53" ht="27.75">
      <c r="A7" s="654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1"/>
      <c r="AN7" s="1770" t="s">
        <v>306</v>
      </c>
      <c r="AO7" s="1771"/>
      <c r="AP7" s="1771"/>
      <c r="AQ7" s="1771"/>
      <c r="AR7" s="1771"/>
      <c r="AS7" s="1771"/>
      <c r="AT7" s="1771"/>
      <c r="AU7" s="1771"/>
      <c r="AV7" s="1771"/>
      <c r="AW7" s="1771"/>
      <c r="AX7" s="1771"/>
      <c r="AY7" s="1771"/>
      <c r="AZ7" s="1771"/>
      <c r="BA7" s="1771"/>
    </row>
    <row r="8" spans="1:53" ht="33" customHeight="1">
      <c r="A8" s="1763" t="s">
        <v>28</v>
      </c>
      <c r="B8" s="1763"/>
      <c r="C8" s="1763"/>
      <c r="D8" s="1763"/>
      <c r="E8" s="1763"/>
      <c r="F8" s="1763"/>
      <c r="G8" s="1763"/>
      <c r="H8" s="1763"/>
      <c r="I8" s="1763"/>
      <c r="J8" s="1763"/>
      <c r="K8" s="1763"/>
      <c r="L8" s="1763"/>
      <c r="M8" s="1763"/>
      <c r="N8" s="1763"/>
      <c r="O8" s="1763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1771"/>
      <c r="AO8" s="1771"/>
      <c r="AP8" s="1771"/>
      <c r="AQ8" s="1771"/>
      <c r="AR8" s="1771"/>
      <c r="AS8" s="1771"/>
      <c r="AT8" s="1771"/>
      <c r="AU8" s="1771"/>
      <c r="AV8" s="1771"/>
      <c r="AW8" s="1771"/>
      <c r="AX8" s="1771"/>
      <c r="AY8" s="1771"/>
      <c r="AZ8" s="1771"/>
      <c r="BA8" s="1771"/>
    </row>
    <row r="9" spans="1:53" ht="25.5" customHeight="1">
      <c r="A9" s="1763" t="s">
        <v>309</v>
      </c>
      <c r="B9" s="1763"/>
      <c r="C9" s="1763"/>
      <c r="D9" s="1763"/>
      <c r="E9" s="1763"/>
      <c r="F9" s="1763"/>
      <c r="G9" s="1763"/>
      <c r="H9" s="1763"/>
      <c r="I9" s="1763"/>
      <c r="J9" s="1763"/>
      <c r="K9" s="1763"/>
      <c r="L9" s="1763"/>
      <c r="M9" s="1763"/>
      <c r="N9" s="1763"/>
      <c r="O9" s="1763"/>
      <c r="P9" s="1775" t="s">
        <v>79</v>
      </c>
      <c r="Q9" s="1775"/>
      <c r="R9" s="1775"/>
      <c r="S9" s="1775"/>
      <c r="T9" s="1775"/>
      <c r="U9" s="1775"/>
      <c r="V9" s="1775"/>
      <c r="W9" s="1775"/>
      <c r="X9" s="1775"/>
      <c r="Y9" s="1775"/>
      <c r="Z9" s="1775"/>
      <c r="AA9" s="1775"/>
      <c r="AB9" s="1775"/>
      <c r="AC9" s="1775"/>
      <c r="AD9" s="1775"/>
      <c r="AE9" s="1775"/>
      <c r="AF9" s="1775"/>
      <c r="AG9" s="1775"/>
      <c r="AH9" s="1775"/>
      <c r="AI9" s="1775"/>
      <c r="AJ9" s="1775"/>
      <c r="AK9" s="1775"/>
      <c r="AL9" s="1775"/>
      <c r="AM9" s="1775"/>
      <c r="AN9" s="1769"/>
      <c r="AO9" s="1769"/>
      <c r="AP9" s="1769"/>
      <c r="AQ9" s="1769"/>
      <c r="AR9" s="1769"/>
      <c r="AS9" s="1769"/>
      <c r="AT9" s="1769"/>
      <c r="AU9" s="1769"/>
      <c r="AV9" s="1769"/>
      <c r="AW9" s="1769"/>
      <c r="AX9" s="1769"/>
      <c r="AY9" s="1769"/>
      <c r="AZ9" s="1769"/>
      <c r="BA9" s="1769"/>
    </row>
    <row r="10" spans="1:53" ht="26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766" t="s">
        <v>80</v>
      </c>
      <c r="Q10" s="1766"/>
      <c r="R10" s="1766"/>
      <c r="S10" s="1766"/>
      <c r="T10" s="1766"/>
      <c r="U10" s="1766"/>
      <c r="V10" s="1766"/>
      <c r="W10" s="1766"/>
      <c r="X10" s="1766"/>
      <c r="Y10" s="1766"/>
      <c r="Z10" s="1766"/>
      <c r="AA10" s="176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40"/>
      <c r="AM10" s="40"/>
      <c r="AN10" s="1769"/>
      <c r="AO10" s="1769"/>
      <c r="AP10" s="1769"/>
      <c r="AQ10" s="1769"/>
      <c r="AR10" s="1769"/>
      <c r="AS10" s="1769"/>
      <c r="AT10" s="1769"/>
      <c r="AU10" s="1769"/>
      <c r="AV10" s="1769"/>
      <c r="AW10" s="1769"/>
      <c r="AX10" s="1769"/>
      <c r="AY10" s="1769"/>
      <c r="AZ10" s="1769"/>
      <c r="BA10" s="1769"/>
    </row>
    <row r="11" spans="1:53" ht="25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766" t="s">
        <v>407</v>
      </c>
      <c r="Q11" s="1766"/>
      <c r="R11" s="1766"/>
      <c r="S11" s="1766"/>
      <c r="T11" s="1766"/>
      <c r="U11" s="1766"/>
      <c r="V11" s="1766"/>
      <c r="W11" s="1766"/>
      <c r="X11" s="1766"/>
      <c r="Y11" s="1766"/>
      <c r="Z11" s="1766"/>
      <c r="AA11" s="1766"/>
      <c r="AB11" s="1766"/>
      <c r="AC11" s="1766"/>
      <c r="AD11" s="1766"/>
      <c r="AE11" s="1766"/>
      <c r="AF11" s="1766"/>
      <c r="AG11" s="1766"/>
      <c r="AH11" s="1766"/>
      <c r="AI11" s="1766"/>
      <c r="AJ11" s="1766"/>
      <c r="AK11" s="1766"/>
      <c r="AL11" s="40"/>
      <c r="AM11" s="40"/>
      <c r="AN11" s="1769"/>
      <c r="AO11" s="1769"/>
      <c r="AP11" s="1769"/>
      <c r="AQ11" s="1769"/>
      <c r="AR11" s="1769"/>
      <c r="AS11" s="1769"/>
      <c r="AT11" s="1769"/>
      <c r="AU11" s="1769"/>
      <c r="AV11" s="1769"/>
      <c r="AW11" s="1769"/>
      <c r="AX11" s="1769"/>
      <c r="AY11" s="1769"/>
      <c r="AZ11" s="1769"/>
      <c r="BA11" s="1769"/>
    </row>
    <row r="12" spans="1:53" ht="27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776" t="s">
        <v>408</v>
      </c>
      <c r="Q12" s="1776"/>
      <c r="R12" s="1776"/>
      <c r="S12" s="1776"/>
      <c r="T12" s="1776"/>
      <c r="U12" s="1776"/>
      <c r="V12" s="1776"/>
      <c r="W12" s="1776"/>
      <c r="X12" s="1776"/>
      <c r="Y12" s="1776"/>
      <c r="Z12" s="1776"/>
      <c r="AA12" s="1776"/>
      <c r="AB12" s="1776"/>
      <c r="AC12" s="1776"/>
      <c r="AD12" s="1776"/>
      <c r="AE12" s="1776"/>
      <c r="AF12" s="1776"/>
      <c r="AG12" s="1776"/>
      <c r="AH12" s="1776"/>
      <c r="AI12" s="1776"/>
      <c r="AJ12" s="1776"/>
      <c r="AK12" s="1776"/>
      <c r="AL12" s="40"/>
      <c r="AM12" s="40"/>
      <c r="AN12" s="1769"/>
      <c r="AO12" s="1769"/>
      <c r="AP12" s="1769"/>
      <c r="AQ12" s="1769"/>
      <c r="AR12" s="1769"/>
      <c r="AS12" s="1769"/>
      <c r="AT12" s="1769"/>
      <c r="AU12" s="1769"/>
      <c r="AV12" s="1769"/>
      <c r="AW12" s="1769"/>
      <c r="AX12" s="1769"/>
      <c r="AY12" s="1769"/>
      <c r="AZ12" s="1769"/>
      <c r="BA12" s="1769"/>
    </row>
    <row r="13" spans="1:53" ht="25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778" t="s">
        <v>411</v>
      </c>
      <c r="Q13" s="1778"/>
      <c r="R13" s="1778"/>
      <c r="S13" s="1778"/>
      <c r="T13" s="1778"/>
      <c r="U13" s="1778"/>
      <c r="V13" s="1778"/>
      <c r="W13" s="1778"/>
      <c r="X13" s="1778"/>
      <c r="Y13" s="1778"/>
      <c r="Z13" s="1778"/>
      <c r="AA13" s="1778"/>
      <c r="AB13" s="1778"/>
      <c r="AC13" s="1778"/>
      <c r="AD13" s="1778"/>
      <c r="AE13" s="1778"/>
      <c r="AF13" s="1778"/>
      <c r="AG13" s="1778"/>
      <c r="AH13" s="1778"/>
      <c r="AI13" s="1778"/>
      <c r="AJ13" s="1778"/>
      <c r="AK13" s="1778"/>
      <c r="AL13" s="43"/>
      <c r="AM13" s="43"/>
      <c r="AN13" s="1769"/>
      <c r="AO13" s="1769"/>
      <c r="AP13" s="1769"/>
      <c r="AQ13" s="1769"/>
      <c r="AR13" s="1769"/>
      <c r="AS13" s="1769"/>
      <c r="AT13" s="1769"/>
      <c r="AU13" s="1769"/>
      <c r="AV13" s="1769"/>
      <c r="AW13" s="1769"/>
      <c r="AX13" s="1769"/>
      <c r="AY13" s="1769"/>
      <c r="AZ13" s="1769"/>
      <c r="BA13" s="1769"/>
    </row>
    <row r="14" spans="1:53" ht="25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778" t="s">
        <v>412</v>
      </c>
      <c r="Q14" s="1778"/>
      <c r="R14" s="1778"/>
      <c r="S14" s="1778"/>
      <c r="T14" s="1778"/>
      <c r="U14" s="1778"/>
      <c r="V14" s="1778"/>
      <c r="W14" s="1778"/>
      <c r="X14" s="1778"/>
      <c r="Y14" s="1778"/>
      <c r="Z14" s="1778"/>
      <c r="AA14" s="1778"/>
      <c r="AB14" s="1778"/>
      <c r="AC14" s="1778"/>
      <c r="AD14" s="1778"/>
      <c r="AE14" s="1778"/>
      <c r="AF14" s="1778"/>
      <c r="AG14" s="1778"/>
      <c r="AH14" s="1778"/>
      <c r="AI14" s="1778"/>
      <c r="AJ14" s="1778"/>
      <c r="AK14" s="1778"/>
      <c r="AL14" s="43"/>
      <c r="AM14" s="43"/>
      <c r="AN14" s="1769"/>
      <c r="AO14" s="1769"/>
      <c r="AP14" s="1769"/>
      <c r="AQ14" s="1769"/>
      <c r="AR14" s="1769"/>
      <c r="AS14" s="1769"/>
      <c r="AT14" s="1769"/>
      <c r="AU14" s="1769"/>
      <c r="AV14" s="1769"/>
      <c r="AW14" s="1769"/>
      <c r="AX14" s="1769"/>
      <c r="AY14" s="1769"/>
      <c r="AZ14" s="1769"/>
      <c r="BA14" s="1769"/>
    </row>
    <row r="15" spans="1:53" ht="4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777"/>
      <c r="Q15" s="1777"/>
      <c r="R15" s="1777"/>
      <c r="S15" s="1777"/>
      <c r="T15" s="1777"/>
      <c r="U15" s="1777"/>
      <c r="V15" s="1777"/>
      <c r="W15" s="1777"/>
      <c r="X15" s="1777"/>
      <c r="Y15" s="1777"/>
      <c r="Z15" s="1777"/>
      <c r="AA15" s="1777"/>
      <c r="AB15" s="1777"/>
      <c r="AC15" s="1777"/>
      <c r="AD15" s="1777"/>
      <c r="AE15" s="1777"/>
      <c r="AF15" s="1777"/>
      <c r="AG15" s="1777"/>
      <c r="AH15" s="1777"/>
      <c r="AI15" s="1777"/>
      <c r="AJ15" s="1777"/>
      <c r="AK15" s="1777"/>
      <c r="AL15" s="43"/>
      <c r="AM15" s="43"/>
      <c r="AN15" s="1769"/>
      <c r="AO15" s="1769"/>
      <c r="AP15" s="1769"/>
      <c r="AQ15" s="1769"/>
      <c r="AR15" s="1769"/>
      <c r="AS15" s="1769"/>
      <c r="AT15" s="1769"/>
      <c r="AU15" s="1769"/>
      <c r="AV15" s="1769"/>
      <c r="AW15" s="1769"/>
      <c r="AX15" s="1769"/>
      <c r="AY15" s="1769"/>
      <c r="AZ15" s="1769"/>
      <c r="BA15" s="1769"/>
    </row>
    <row r="16" spans="1:53" ht="26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841"/>
      <c r="Q16" s="1841"/>
      <c r="R16" s="1841"/>
      <c r="S16" s="1841"/>
      <c r="T16" s="1841"/>
      <c r="U16" s="1841"/>
      <c r="V16" s="1841"/>
      <c r="W16" s="1841"/>
      <c r="X16" s="1841"/>
      <c r="Y16" s="1841"/>
      <c r="Z16" s="1841"/>
      <c r="AA16" s="1841"/>
      <c r="AB16" s="1841"/>
      <c r="AC16" s="1841"/>
      <c r="AD16" s="1841"/>
      <c r="AE16" s="1841"/>
      <c r="AF16" s="1841"/>
      <c r="AG16" s="1841"/>
      <c r="AH16" s="1841"/>
      <c r="AI16" s="1841"/>
      <c r="AJ16" s="1841"/>
      <c r="AK16" s="1841"/>
      <c r="AL16" s="1841"/>
      <c r="AM16" s="1841"/>
      <c r="AN16" s="1769"/>
      <c r="AO16" s="1769"/>
      <c r="AP16" s="1769"/>
      <c r="AQ16" s="1769"/>
      <c r="AR16" s="1769"/>
      <c r="AS16" s="1769"/>
      <c r="AT16" s="1769"/>
      <c r="AU16" s="1769"/>
      <c r="AV16" s="1769"/>
      <c r="AW16" s="1769"/>
      <c r="AX16" s="1769"/>
      <c r="AY16" s="1769"/>
      <c r="AZ16" s="1769"/>
      <c r="BA16" s="1769"/>
    </row>
    <row r="17" spans="1:53" ht="26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774"/>
      <c r="Q17" s="1774"/>
      <c r="R17" s="1774"/>
      <c r="S17" s="1774"/>
      <c r="T17" s="1774"/>
      <c r="U17" s="1774"/>
      <c r="V17" s="1774"/>
      <c r="W17" s="1774"/>
      <c r="X17" s="1774"/>
      <c r="Y17" s="1774"/>
      <c r="Z17" s="1774"/>
      <c r="AA17" s="1774"/>
      <c r="AB17" s="1774"/>
      <c r="AC17" s="1774"/>
      <c r="AD17" s="1774"/>
      <c r="AE17" s="1774"/>
      <c r="AF17" s="1774"/>
      <c r="AG17" s="1774"/>
      <c r="AH17" s="1774"/>
      <c r="AI17" s="1774"/>
      <c r="AJ17" s="1774"/>
      <c r="AK17" s="1774"/>
      <c r="AL17" s="1774"/>
      <c r="AM17" s="1774"/>
      <c r="AN17" s="1769"/>
      <c r="AO17" s="1769"/>
      <c r="AP17" s="1769"/>
      <c r="AQ17" s="1769"/>
      <c r="AR17" s="1769"/>
      <c r="AS17" s="1769"/>
      <c r="AT17" s="1769"/>
      <c r="AU17" s="1769"/>
      <c r="AV17" s="1769"/>
      <c r="AW17" s="1769"/>
      <c r="AX17" s="1769"/>
      <c r="AY17" s="1769"/>
      <c r="AZ17" s="1769"/>
      <c r="BA17" s="1769"/>
    </row>
    <row r="18" spans="1:53" ht="18.75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1769"/>
      <c r="AO18" s="1769"/>
      <c r="AP18" s="1769"/>
      <c r="AQ18" s="1769"/>
      <c r="AR18" s="1769"/>
      <c r="AS18" s="1769"/>
      <c r="AT18" s="1769"/>
      <c r="AU18" s="1769"/>
      <c r="AV18" s="1769"/>
      <c r="AW18" s="1769"/>
      <c r="AX18" s="1769"/>
      <c r="AY18" s="1769"/>
      <c r="AZ18" s="1769"/>
      <c r="BA18" s="1769"/>
    </row>
    <row r="19" spans="1:53" ht="18.75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1769"/>
      <c r="AO19" s="1769"/>
      <c r="AP19" s="1769"/>
      <c r="AQ19" s="1769"/>
      <c r="AR19" s="1769"/>
      <c r="AS19" s="1769"/>
      <c r="AT19" s="1769"/>
      <c r="AU19" s="1769"/>
      <c r="AV19" s="1769"/>
      <c r="AW19" s="1769"/>
      <c r="AX19" s="1769"/>
      <c r="AY19" s="1769"/>
      <c r="AZ19" s="1769"/>
      <c r="BA19" s="1769"/>
    </row>
    <row r="20" spans="1:53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769"/>
      <c r="AO20" s="1769"/>
      <c r="AP20" s="1769"/>
      <c r="AQ20" s="1769"/>
      <c r="AR20" s="1769"/>
      <c r="AS20" s="1769"/>
      <c r="AT20" s="1769"/>
      <c r="AU20" s="1769"/>
      <c r="AV20" s="1769"/>
      <c r="AW20" s="1769"/>
      <c r="AX20" s="1769"/>
      <c r="AY20" s="1769"/>
      <c r="AZ20" s="1769"/>
      <c r="BA20" s="1769"/>
    </row>
    <row r="21" spans="1:53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1769"/>
      <c r="AO21" s="1769"/>
      <c r="AP21" s="1769"/>
      <c r="AQ21" s="1769"/>
      <c r="AR21" s="1769"/>
      <c r="AS21" s="1769"/>
      <c r="AT21" s="1769"/>
      <c r="AU21" s="1769"/>
      <c r="AV21" s="1769"/>
      <c r="AW21" s="1769"/>
      <c r="AX21" s="1769"/>
      <c r="AY21" s="1769"/>
      <c r="AZ21" s="1769"/>
      <c r="BA21" s="1769"/>
    </row>
    <row r="22" spans="1:53" ht="26.25" thickBot="1">
      <c r="A22" s="1779" t="s">
        <v>410</v>
      </c>
      <c r="B22" s="1779"/>
      <c r="C22" s="1779"/>
      <c r="D22" s="1779"/>
      <c r="E22" s="1779"/>
      <c r="F22" s="1779"/>
      <c r="G22" s="1779"/>
      <c r="H22" s="1779"/>
      <c r="I22" s="1779"/>
      <c r="J22" s="1779"/>
      <c r="K22" s="1779"/>
      <c r="L22" s="1779"/>
      <c r="M22" s="1779"/>
      <c r="N22" s="1779"/>
      <c r="O22" s="1779"/>
      <c r="P22" s="1779"/>
      <c r="Q22" s="1779"/>
      <c r="R22" s="1779"/>
      <c r="S22" s="1779"/>
      <c r="T22" s="1779"/>
      <c r="U22" s="1779"/>
      <c r="V22" s="1779"/>
      <c r="W22" s="1779"/>
      <c r="X22" s="1779"/>
      <c r="Y22" s="1779"/>
      <c r="Z22" s="1779"/>
      <c r="AA22" s="1779"/>
      <c r="AB22" s="1779"/>
      <c r="AC22" s="1779"/>
      <c r="AD22" s="1779"/>
      <c r="AE22" s="1779"/>
      <c r="AF22" s="1779"/>
      <c r="AG22" s="1779"/>
      <c r="AH22" s="1779"/>
      <c r="AI22" s="1779"/>
      <c r="AJ22" s="1779"/>
      <c r="AK22" s="1779"/>
      <c r="AL22" s="1779"/>
      <c r="AM22" s="1779"/>
      <c r="AN22" s="1779"/>
      <c r="AO22" s="1779"/>
      <c r="AP22" s="1779"/>
      <c r="AQ22" s="1779"/>
      <c r="AR22" s="1779"/>
      <c r="AS22" s="1779"/>
      <c r="AT22" s="1779"/>
      <c r="AU22" s="1779"/>
      <c r="AV22" s="1779"/>
      <c r="AW22" s="1779"/>
      <c r="AX22" s="1779"/>
      <c r="AY22" s="1779"/>
      <c r="AZ22" s="1779"/>
      <c r="BA22" s="1779"/>
    </row>
    <row r="23" spans="1:53" ht="15.75" customHeight="1" thickBot="1">
      <c r="A23" s="1784" t="s">
        <v>12</v>
      </c>
      <c r="B23" s="1786" t="s">
        <v>0</v>
      </c>
      <c r="C23" s="1787"/>
      <c r="D23" s="1787"/>
      <c r="E23" s="1788"/>
      <c r="F23" s="1786" t="s">
        <v>1</v>
      </c>
      <c r="G23" s="1787"/>
      <c r="H23" s="1787"/>
      <c r="I23" s="1788"/>
      <c r="J23" s="1780" t="s">
        <v>2</v>
      </c>
      <c r="K23" s="1781"/>
      <c r="L23" s="1781"/>
      <c r="M23" s="1781"/>
      <c r="N23" s="1780" t="s">
        <v>3</v>
      </c>
      <c r="O23" s="1781"/>
      <c r="P23" s="1781"/>
      <c r="Q23" s="1781"/>
      <c r="R23" s="1782"/>
      <c r="S23" s="1780" t="s">
        <v>4</v>
      </c>
      <c r="T23" s="1783"/>
      <c r="U23" s="1783"/>
      <c r="V23" s="1783"/>
      <c r="W23" s="1781"/>
      <c r="X23" s="1780" t="s">
        <v>5</v>
      </c>
      <c r="Y23" s="1781"/>
      <c r="Z23" s="1781"/>
      <c r="AA23" s="1782"/>
      <c r="AB23" s="1786" t="s">
        <v>6</v>
      </c>
      <c r="AC23" s="1787"/>
      <c r="AD23" s="1787"/>
      <c r="AE23" s="1788"/>
      <c r="AF23" s="1786" t="s">
        <v>7</v>
      </c>
      <c r="AG23" s="1787"/>
      <c r="AH23" s="1787"/>
      <c r="AI23" s="1788"/>
      <c r="AJ23" s="1780" t="s">
        <v>8</v>
      </c>
      <c r="AK23" s="1783"/>
      <c r="AL23" s="1783"/>
      <c r="AM23" s="1783"/>
      <c r="AN23" s="1781"/>
      <c r="AO23" s="1780" t="s">
        <v>9</v>
      </c>
      <c r="AP23" s="1781"/>
      <c r="AQ23" s="1781"/>
      <c r="AR23" s="1782"/>
      <c r="AS23" s="1780" t="s">
        <v>10</v>
      </c>
      <c r="AT23" s="1783"/>
      <c r="AU23" s="1783"/>
      <c r="AV23" s="1783"/>
      <c r="AW23" s="1781"/>
      <c r="AX23" s="1780" t="s">
        <v>11</v>
      </c>
      <c r="AY23" s="1781"/>
      <c r="AZ23" s="1781"/>
      <c r="BA23" s="1782"/>
    </row>
    <row r="24" spans="1:53" ht="16.5" thickBot="1">
      <c r="A24" s="1785"/>
      <c r="B24" s="940">
        <v>1</v>
      </c>
      <c r="C24" s="941">
        <v>2</v>
      </c>
      <c r="D24" s="941">
        <v>3</v>
      </c>
      <c r="E24" s="942">
        <v>4</v>
      </c>
      <c r="F24" s="296">
        <v>5</v>
      </c>
      <c r="G24" s="297">
        <v>6</v>
      </c>
      <c r="H24" s="297">
        <v>7</v>
      </c>
      <c r="I24" s="298">
        <v>8</v>
      </c>
      <c r="J24" s="296">
        <v>9</v>
      </c>
      <c r="K24" s="297">
        <v>10</v>
      </c>
      <c r="L24" s="297">
        <v>11</v>
      </c>
      <c r="M24" s="299">
        <v>12</v>
      </c>
      <c r="N24" s="945">
        <v>13</v>
      </c>
      <c r="O24" s="940">
        <v>14</v>
      </c>
      <c r="P24" s="941">
        <v>15</v>
      </c>
      <c r="Q24" s="941">
        <v>16</v>
      </c>
      <c r="R24" s="942">
        <v>17</v>
      </c>
      <c r="S24" s="296">
        <v>18</v>
      </c>
      <c r="T24" s="297">
        <v>19</v>
      </c>
      <c r="U24" s="297">
        <v>20</v>
      </c>
      <c r="V24" s="298">
        <v>21</v>
      </c>
      <c r="W24" s="300">
        <v>22</v>
      </c>
      <c r="X24" s="296">
        <v>23</v>
      </c>
      <c r="Y24" s="297">
        <v>24</v>
      </c>
      <c r="Z24" s="297">
        <v>25</v>
      </c>
      <c r="AA24" s="298">
        <v>26</v>
      </c>
      <c r="AB24" s="296">
        <v>27</v>
      </c>
      <c r="AC24" s="297">
        <v>28</v>
      </c>
      <c r="AD24" s="297">
        <v>29</v>
      </c>
      <c r="AE24" s="298">
        <v>30</v>
      </c>
      <c r="AF24" s="296">
        <v>31</v>
      </c>
      <c r="AG24" s="297">
        <v>32</v>
      </c>
      <c r="AH24" s="297">
        <v>33</v>
      </c>
      <c r="AI24" s="298">
        <v>34</v>
      </c>
      <c r="AJ24" s="296">
        <v>35</v>
      </c>
      <c r="AK24" s="297">
        <v>36</v>
      </c>
      <c r="AL24" s="297">
        <v>37</v>
      </c>
      <c r="AM24" s="299">
        <v>38</v>
      </c>
      <c r="AN24" s="295">
        <v>39</v>
      </c>
      <c r="AO24" s="294">
        <v>40</v>
      </c>
      <c r="AP24" s="301">
        <v>41</v>
      </c>
      <c r="AQ24" s="297">
        <v>42</v>
      </c>
      <c r="AR24" s="298">
        <v>43</v>
      </c>
      <c r="AS24" s="296">
        <v>44</v>
      </c>
      <c r="AT24" s="297">
        <v>45</v>
      </c>
      <c r="AU24" s="297">
        <v>46</v>
      </c>
      <c r="AV24" s="298">
        <v>47</v>
      </c>
      <c r="AW24" s="300">
        <v>48</v>
      </c>
      <c r="AX24" s="294">
        <v>49</v>
      </c>
      <c r="AY24" s="939">
        <v>50</v>
      </c>
      <c r="AZ24" s="939">
        <v>51</v>
      </c>
      <c r="BA24" s="295">
        <v>52</v>
      </c>
    </row>
    <row r="25" spans="1:53" ht="18.75">
      <c r="A25" s="302">
        <v>1</v>
      </c>
      <c r="B25" s="303" t="s">
        <v>29</v>
      </c>
      <c r="C25" s="304"/>
      <c r="D25" s="304"/>
      <c r="E25" s="305"/>
      <c r="F25" s="306"/>
      <c r="G25" s="307"/>
      <c r="H25" s="307"/>
      <c r="I25" s="307"/>
      <c r="J25" s="308"/>
      <c r="K25" s="309"/>
      <c r="L25" s="307"/>
      <c r="M25" s="310"/>
      <c r="N25" s="303"/>
      <c r="O25" s="304"/>
      <c r="P25" s="304"/>
      <c r="Q25" s="304" t="s">
        <v>14</v>
      </c>
      <c r="R25" s="305" t="s">
        <v>29</v>
      </c>
      <c r="S25" s="943" t="s">
        <v>220</v>
      </c>
      <c r="T25" s="304" t="s">
        <v>220</v>
      </c>
      <c r="U25" s="304"/>
      <c r="V25" s="304"/>
      <c r="W25" s="312"/>
      <c r="X25" s="303"/>
      <c r="Y25" s="304"/>
      <c r="Z25" s="304"/>
      <c r="AA25" s="305"/>
      <c r="AB25" s="303"/>
      <c r="AC25" s="304"/>
      <c r="AD25" s="304"/>
      <c r="AE25" s="305"/>
      <c r="AF25" s="303"/>
      <c r="AG25" s="304"/>
      <c r="AH25" s="304"/>
      <c r="AI25" s="305"/>
      <c r="AJ25" s="303"/>
      <c r="AK25" s="304"/>
      <c r="AL25" s="304"/>
      <c r="AM25" s="304"/>
      <c r="AN25" s="305"/>
      <c r="AO25" s="303"/>
      <c r="AP25" s="316"/>
      <c r="AQ25" s="316" t="s">
        <v>14</v>
      </c>
      <c r="AR25" s="317" t="s">
        <v>15</v>
      </c>
      <c r="AS25" s="315" t="s">
        <v>15</v>
      </c>
      <c r="AT25" s="316" t="s">
        <v>15</v>
      </c>
      <c r="AU25" s="316" t="s">
        <v>15</v>
      </c>
      <c r="AV25" s="316" t="s">
        <v>15</v>
      </c>
      <c r="AW25" s="955" t="s">
        <v>15</v>
      </c>
      <c r="AX25" s="309" t="s">
        <v>15</v>
      </c>
      <c r="AY25" s="307" t="s">
        <v>15</v>
      </c>
      <c r="AZ25" s="307" t="s">
        <v>15</v>
      </c>
      <c r="BA25" s="308" t="s">
        <v>15</v>
      </c>
    </row>
    <row r="26" spans="1:53" ht="18.75">
      <c r="A26" s="302">
        <v>2</v>
      </c>
      <c r="B26" s="327" t="s">
        <v>29</v>
      </c>
      <c r="C26" s="318"/>
      <c r="D26" s="318"/>
      <c r="E26" s="319"/>
      <c r="F26" s="320"/>
      <c r="G26" s="321"/>
      <c r="H26" s="321"/>
      <c r="I26" s="321"/>
      <c r="J26" s="322"/>
      <c r="K26" s="323"/>
      <c r="L26" s="324"/>
      <c r="M26" s="325"/>
      <c r="N26" s="327"/>
      <c r="O26" s="318"/>
      <c r="P26" s="318"/>
      <c r="Q26" s="318" t="s">
        <v>14</v>
      </c>
      <c r="R26" s="319" t="s">
        <v>29</v>
      </c>
      <c r="S26" s="944" t="s">
        <v>220</v>
      </c>
      <c r="T26" s="318" t="s">
        <v>220</v>
      </c>
      <c r="U26" s="318"/>
      <c r="V26" s="318"/>
      <c r="W26" s="328"/>
      <c r="X26" s="327"/>
      <c r="Y26" s="318"/>
      <c r="Z26" s="318"/>
      <c r="AA26" s="319"/>
      <c r="AB26" s="946"/>
      <c r="AC26" s="313"/>
      <c r="AD26" s="313"/>
      <c r="AE26" s="311"/>
      <c r="AF26" s="309"/>
      <c r="AG26" s="307"/>
      <c r="AH26" s="307"/>
      <c r="AI26" s="308"/>
      <c r="AJ26" s="309"/>
      <c r="AK26" s="307"/>
      <c r="AL26" s="307"/>
      <c r="AM26" s="307"/>
      <c r="AN26" s="308"/>
      <c r="AO26" s="309"/>
      <c r="AP26" s="313"/>
      <c r="AQ26" s="313" t="s">
        <v>14</v>
      </c>
      <c r="AR26" s="311" t="s">
        <v>15</v>
      </c>
      <c r="AS26" s="327" t="s">
        <v>15</v>
      </c>
      <c r="AT26" s="326" t="s">
        <v>15</v>
      </c>
      <c r="AU26" s="313" t="s">
        <v>15</v>
      </c>
      <c r="AV26" s="313" t="s">
        <v>15</v>
      </c>
      <c r="AW26" s="314" t="s">
        <v>15</v>
      </c>
      <c r="AX26" s="327" t="s">
        <v>15</v>
      </c>
      <c r="AY26" s="318" t="s">
        <v>15</v>
      </c>
      <c r="AZ26" s="318" t="s">
        <v>15</v>
      </c>
      <c r="BA26" s="319" t="s">
        <v>15</v>
      </c>
    </row>
    <row r="27" spans="1:53" ht="19.5" thickBot="1">
      <c r="A27" s="329">
        <v>3</v>
      </c>
      <c r="B27" s="336" t="s">
        <v>29</v>
      </c>
      <c r="C27" s="330" t="s">
        <v>71</v>
      </c>
      <c r="D27" s="330"/>
      <c r="E27" s="331"/>
      <c r="F27" s="332"/>
      <c r="G27" s="330"/>
      <c r="H27" s="330"/>
      <c r="I27" s="330"/>
      <c r="J27" s="331"/>
      <c r="K27" s="333"/>
      <c r="L27" s="334"/>
      <c r="M27" s="335"/>
      <c r="N27" s="336"/>
      <c r="O27" s="330"/>
      <c r="P27" s="330"/>
      <c r="Q27" s="330" t="s">
        <v>14</v>
      </c>
      <c r="R27" s="331" t="s">
        <v>219</v>
      </c>
      <c r="S27" s="332" t="s">
        <v>29</v>
      </c>
      <c r="T27" s="330" t="s">
        <v>220</v>
      </c>
      <c r="U27" s="330"/>
      <c r="V27" s="337"/>
      <c r="W27" s="338"/>
      <c r="X27" s="336"/>
      <c r="Y27" s="330"/>
      <c r="Z27" s="337"/>
      <c r="AA27" s="339"/>
      <c r="AB27" s="947"/>
      <c r="AC27" s="330"/>
      <c r="AD27" s="948" t="s">
        <v>72</v>
      </c>
      <c r="AE27" s="949" t="s">
        <v>14</v>
      </c>
      <c r="AF27" s="950" t="s">
        <v>635</v>
      </c>
      <c r="AG27" s="951" t="s">
        <v>635</v>
      </c>
      <c r="AH27" s="951" t="s">
        <v>635</v>
      </c>
      <c r="AI27" s="952" t="s">
        <v>45</v>
      </c>
      <c r="AJ27" s="950" t="s">
        <v>45</v>
      </c>
      <c r="AK27" s="951" t="s">
        <v>45</v>
      </c>
      <c r="AL27" s="951" t="s">
        <v>45</v>
      </c>
      <c r="AM27" s="951" t="s">
        <v>45</v>
      </c>
      <c r="AN27" s="952" t="s">
        <v>45</v>
      </c>
      <c r="AO27" s="950" t="s">
        <v>45</v>
      </c>
      <c r="AP27" s="951" t="s">
        <v>45</v>
      </c>
      <c r="AQ27" s="953" t="s">
        <v>541</v>
      </c>
      <c r="AR27" s="954" t="s">
        <v>541</v>
      </c>
      <c r="AS27" s="340" t="s">
        <v>221</v>
      </c>
      <c r="AT27" s="341" t="s">
        <v>221</v>
      </c>
      <c r="AU27" s="342" t="s">
        <v>221</v>
      </c>
      <c r="AV27" s="342" t="s">
        <v>221</v>
      </c>
      <c r="AW27" s="956" t="s">
        <v>221</v>
      </c>
      <c r="AX27" s="957" t="s">
        <v>221</v>
      </c>
      <c r="AY27" s="958" t="s">
        <v>221</v>
      </c>
      <c r="AZ27" s="958" t="s">
        <v>221</v>
      </c>
      <c r="BA27" s="959" t="s">
        <v>221</v>
      </c>
    </row>
    <row r="28" spans="1:5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 t="s">
        <v>81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8.75" customHeight="1">
      <c r="A29" s="1842" t="s">
        <v>542</v>
      </c>
      <c r="B29" s="1842"/>
      <c r="C29" s="1842"/>
      <c r="D29" s="1842"/>
      <c r="E29" s="1842"/>
      <c r="F29" s="1842"/>
      <c r="G29" s="1842"/>
      <c r="H29" s="1842"/>
      <c r="I29" s="1842"/>
      <c r="J29" s="1842"/>
      <c r="K29" s="1842"/>
      <c r="L29" s="1842"/>
      <c r="M29" s="1842"/>
      <c r="N29" s="1842"/>
      <c r="O29" s="1842"/>
      <c r="P29" s="1842"/>
      <c r="Q29" s="1842"/>
      <c r="R29" s="1842"/>
      <c r="S29" s="1842"/>
      <c r="T29" s="1842"/>
      <c r="U29" s="1842"/>
      <c r="V29" s="1842"/>
      <c r="W29" s="1842"/>
      <c r="X29" s="1842"/>
      <c r="Y29" s="1842"/>
      <c r="Z29" s="1842"/>
      <c r="AA29" s="1842"/>
      <c r="AB29" s="1842"/>
      <c r="AC29" s="1842"/>
      <c r="AD29" s="1842"/>
      <c r="AE29" s="1842"/>
      <c r="AF29" s="1842"/>
      <c r="AG29" s="1842"/>
      <c r="AH29" s="1842"/>
      <c r="AI29" s="1842"/>
      <c r="AJ29" s="1842"/>
      <c r="AK29" s="1842"/>
      <c r="AL29" s="1842"/>
      <c r="AM29" s="1842"/>
      <c r="AN29" s="1842"/>
      <c r="AO29" s="1842"/>
      <c r="AP29" s="1842"/>
      <c r="AQ29" s="1842"/>
      <c r="AR29" s="1842"/>
      <c r="AS29" s="1842"/>
      <c r="AT29" s="1842"/>
      <c r="AU29" s="1842"/>
      <c r="AV29" s="44"/>
      <c r="AW29" s="44"/>
      <c r="AX29" s="44"/>
      <c r="AY29" s="44"/>
      <c r="AZ29" s="44"/>
      <c r="BA29" s="1"/>
    </row>
    <row r="30" spans="1:53" ht="15.75">
      <c r="A30" s="45"/>
      <c r="B30" s="45"/>
      <c r="C30" s="45"/>
      <c r="D30" s="45"/>
      <c r="E30" s="45"/>
      <c r="F30" s="45"/>
      <c r="G30" s="45"/>
      <c r="H30" s="45"/>
      <c r="I30" s="45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44"/>
      <c r="AW30" s="44"/>
      <c r="AX30" s="44"/>
      <c r="AY30" s="44"/>
      <c r="AZ30" s="44"/>
      <c r="BA30" s="1"/>
    </row>
    <row r="31" spans="1:53" ht="20.25" customHeight="1">
      <c r="A31" s="1833" t="s">
        <v>640</v>
      </c>
      <c r="B31" s="1833"/>
      <c r="C31" s="1833"/>
      <c r="D31" s="1833"/>
      <c r="E31" s="1833"/>
      <c r="F31" s="1833"/>
      <c r="G31" s="1833"/>
      <c r="H31" s="1833"/>
      <c r="I31" s="1833"/>
      <c r="J31" s="1833"/>
      <c r="K31" s="1833"/>
      <c r="L31" s="1833"/>
      <c r="M31" s="1833"/>
      <c r="N31" s="1833"/>
      <c r="O31" s="1833"/>
      <c r="P31" s="1833"/>
      <c r="Q31" s="1833"/>
      <c r="R31" s="1833"/>
      <c r="S31" s="1833"/>
      <c r="T31" s="1833"/>
      <c r="U31" s="1833"/>
      <c r="V31" s="1833"/>
      <c r="W31" s="1833"/>
      <c r="X31" s="1833"/>
      <c r="Y31" s="1833"/>
      <c r="Z31" s="1833"/>
      <c r="AA31" s="1833"/>
      <c r="AB31" s="1833"/>
      <c r="AC31" s="1833"/>
      <c r="AD31" s="1833"/>
      <c r="AE31" s="1833"/>
      <c r="AF31" s="1833"/>
      <c r="AG31" s="1833"/>
      <c r="AH31" s="1833"/>
      <c r="AI31" s="1833"/>
      <c r="AJ31" s="1833"/>
      <c r="AK31" s="1833"/>
      <c r="AL31" s="1833"/>
      <c r="AM31" s="1833"/>
      <c r="AN31" s="1833"/>
      <c r="AO31" s="1833"/>
      <c r="AP31" s="1833"/>
      <c r="AQ31" s="1833"/>
      <c r="AR31" s="1833"/>
      <c r="AS31" s="1833"/>
      <c r="AT31" s="1833"/>
      <c r="AU31" s="1833"/>
      <c r="AV31" s="1833"/>
      <c r="AW31" s="1833"/>
      <c r="AX31" s="1833"/>
      <c r="AY31" s="1833"/>
      <c r="AZ31" s="1833"/>
      <c r="BA31" s="1833"/>
    </row>
    <row r="32" spans="1:53" ht="18.7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3"/>
    </row>
    <row r="33" spans="1:53" ht="15.75" customHeight="1">
      <c r="A33" s="1756" t="s">
        <v>12</v>
      </c>
      <c r="B33" s="1757"/>
      <c r="C33" s="1760" t="s">
        <v>222</v>
      </c>
      <c r="D33" s="1760"/>
      <c r="E33" s="1760"/>
      <c r="F33" s="1756" t="s">
        <v>322</v>
      </c>
      <c r="G33" s="1757"/>
      <c r="H33" s="1756" t="s">
        <v>397</v>
      </c>
      <c r="I33" s="1756"/>
      <c r="J33" s="1756"/>
      <c r="K33" s="1756"/>
      <c r="L33" s="1806" t="s">
        <v>545</v>
      </c>
      <c r="M33" s="1806"/>
      <c r="N33" s="1806"/>
      <c r="O33" s="1806"/>
      <c r="P33" s="1806"/>
      <c r="Q33" s="1806" t="s">
        <v>413</v>
      </c>
      <c r="R33" s="1757"/>
      <c r="S33" s="1757"/>
      <c r="T33" s="1806" t="s">
        <v>223</v>
      </c>
      <c r="U33" s="1757"/>
      <c r="V33" s="1757"/>
      <c r="W33" s="1806" t="s">
        <v>82</v>
      </c>
      <c r="X33" s="1757"/>
      <c r="Y33" s="1757"/>
      <c r="Z33" s="48"/>
      <c r="AA33" s="2209" t="s">
        <v>636</v>
      </c>
      <c r="AB33" s="2209"/>
      <c r="AC33" s="2209"/>
      <c r="AD33" s="2209"/>
      <c r="AE33" s="2209"/>
      <c r="AF33" s="2209" t="s">
        <v>637</v>
      </c>
      <c r="AG33" s="2209"/>
      <c r="AH33" s="2209"/>
      <c r="AI33" s="2209" t="s">
        <v>638</v>
      </c>
      <c r="AJ33" s="2209"/>
      <c r="AK33" s="2209"/>
      <c r="AL33" s="49"/>
      <c r="AM33" s="1796" t="s">
        <v>544</v>
      </c>
      <c r="AN33" s="1797"/>
      <c r="AO33" s="1798"/>
      <c r="AP33" s="1791" t="s">
        <v>543</v>
      </c>
      <c r="AQ33" s="1792"/>
      <c r="AR33" s="1792"/>
      <c r="AS33" s="1792"/>
      <c r="AT33" s="1792"/>
      <c r="AU33" s="1792"/>
      <c r="AV33" s="1792"/>
      <c r="AW33" s="1792"/>
      <c r="AX33" s="1792" t="s">
        <v>314</v>
      </c>
      <c r="AY33" s="1792"/>
      <c r="AZ33" s="1792"/>
      <c r="BA33" s="1795"/>
    </row>
    <row r="34" spans="1:53" ht="25.5" customHeight="1">
      <c r="A34" s="1757"/>
      <c r="B34" s="1757"/>
      <c r="C34" s="1760"/>
      <c r="D34" s="1760"/>
      <c r="E34" s="1760"/>
      <c r="F34" s="1757"/>
      <c r="G34" s="1757"/>
      <c r="H34" s="1756"/>
      <c r="I34" s="1756"/>
      <c r="J34" s="1756"/>
      <c r="K34" s="1756"/>
      <c r="L34" s="1806"/>
      <c r="M34" s="1806"/>
      <c r="N34" s="1806"/>
      <c r="O34" s="1806"/>
      <c r="P34" s="1806"/>
      <c r="Q34" s="1757"/>
      <c r="R34" s="1757"/>
      <c r="S34" s="1757"/>
      <c r="T34" s="1757"/>
      <c r="U34" s="1757"/>
      <c r="V34" s="1757"/>
      <c r="W34" s="1757"/>
      <c r="X34" s="1757"/>
      <c r="Y34" s="1757"/>
      <c r="Z34" s="48"/>
      <c r="AA34" s="2209"/>
      <c r="AB34" s="2209"/>
      <c r="AC34" s="2209"/>
      <c r="AD34" s="2209"/>
      <c r="AE34" s="2209"/>
      <c r="AF34" s="2209"/>
      <c r="AG34" s="2209"/>
      <c r="AH34" s="2209"/>
      <c r="AI34" s="2209"/>
      <c r="AJ34" s="2209"/>
      <c r="AK34" s="2209"/>
      <c r="AL34" s="50"/>
      <c r="AM34" s="1799"/>
      <c r="AN34" s="1800"/>
      <c r="AO34" s="1801"/>
      <c r="AP34" s="1791"/>
      <c r="AQ34" s="1792"/>
      <c r="AR34" s="1792"/>
      <c r="AS34" s="1792"/>
      <c r="AT34" s="1792"/>
      <c r="AU34" s="1792"/>
      <c r="AV34" s="1792"/>
      <c r="AW34" s="1792"/>
      <c r="AX34" s="1792"/>
      <c r="AY34" s="1792"/>
      <c r="AZ34" s="1792"/>
      <c r="BA34" s="1795"/>
    </row>
    <row r="35" spans="1:53" ht="28.5" customHeight="1">
      <c r="A35" s="1757"/>
      <c r="B35" s="1757"/>
      <c r="C35" s="1760"/>
      <c r="D35" s="1760"/>
      <c r="E35" s="1760"/>
      <c r="F35" s="1757"/>
      <c r="G35" s="1757"/>
      <c r="H35" s="1756"/>
      <c r="I35" s="1756"/>
      <c r="J35" s="1756"/>
      <c r="K35" s="1756"/>
      <c r="L35" s="1806"/>
      <c r="M35" s="1806"/>
      <c r="N35" s="1806"/>
      <c r="O35" s="1806"/>
      <c r="P35" s="1806"/>
      <c r="Q35" s="1757"/>
      <c r="R35" s="1757"/>
      <c r="S35" s="1757"/>
      <c r="T35" s="1757"/>
      <c r="U35" s="1757"/>
      <c r="V35" s="1757"/>
      <c r="W35" s="1757"/>
      <c r="X35" s="1757"/>
      <c r="Y35" s="1757"/>
      <c r="Z35" s="48"/>
      <c r="AA35" s="2209"/>
      <c r="AB35" s="2209"/>
      <c r="AC35" s="2209"/>
      <c r="AD35" s="2209"/>
      <c r="AE35" s="2209"/>
      <c r="AF35" s="2209"/>
      <c r="AG35" s="2209"/>
      <c r="AH35" s="2209"/>
      <c r="AI35" s="2209"/>
      <c r="AJ35" s="2209"/>
      <c r="AK35" s="2209"/>
      <c r="AL35" s="50"/>
      <c r="AM35" s="1799"/>
      <c r="AN35" s="1800"/>
      <c r="AO35" s="1801"/>
      <c r="AP35" s="1791"/>
      <c r="AQ35" s="1792"/>
      <c r="AR35" s="1792"/>
      <c r="AS35" s="1792"/>
      <c r="AT35" s="1792"/>
      <c r="AU35" s="1792"/>
      <c r="AV35" s="1792"/>
      <c r="AW35" s="1792"/>
      <c r="AX35" s="1792"/>
      <c r="AY35" s="1792"/>
      <c r="AZ35" s="1792"/>
      <c r="BA35" s="1795"/>
    </row>
    <row r="36" spans="1:53" ht="46.5" customHeight="1">
      <c r="A36" s="1755">
        <v>1</v>
      </c>
      <c r="B36" s="1805"/>
      <c r="C36" s="1754">
        <v>36</v>
      </c>
      <c r="D36" s="1754"/>
      <c r="E36" s="1754"/>
      <c r="F36" s="1758">
        <v>2</v>
      </c>
      <c r="G36" s="1759"/>
      <c r="H36" s="1758">
        <v>2</v>
      </c>
      <c r="I36" s="1758"/>
      <c r="J36" s="1758"/>
      <c r="K36" s="1758"/>
      <c r="L36" s="1805"/>
      <c r="M36" s="1805"/>
      <c r="N36" s="1805"/>
      <c r="O36" s="1805"/>
      <c r="P36" s="1805"/>
      <c r="Q36" s="1819"/>
      <c r="R36" s="1755"/>
      <c r="S36" s="1755"/>
      <c r="T36" s="1758">
        <v>12</v>
      </c>
      <c r="U36" s="1822"/>
      <c r="V36" s="1822"/>
      <c r="W36" s="1758">
        <f>SUM(C36:V36)</f>
        <v>52</v>
      </c>
      <c r="X36" s="1822"/>
      <c r="Y36" s="1822"/>
      <c r="Z36" s="48"/>
      <c r="AA36" s="2210" t="s">
        <v>639</v>
      </c>
      <c r="AB36" s="2210"/>
      <c r="AC36" s="2210"/>
      <c r="AD36" s="2210"/>
      <c r="AE36" s="2210"/>
      <c r="AF36" s="2210">
        <v>6</v>
      </c>
      <c r="AG36" s="2210"/>
      <c r="AH36" s="2210"/>
      <c r="AI36" s="2210">
        <v>3</v>
      </c>
      <c r="AJ36" s="2210"/>
      <c r="AK36" s="2210"/>
      <c r="AL36" s="50"/>
      <c r="AM36" s="1802"/>
      <c r="AN36" s="1803"/>
      <c r="AO36" s="1804"/>
      <c r="AP36" s="1793"/>
      <c r="AQ36" s="1794"/>
      <c r="AR36" s="1794"/>
      <c r="AS36" s="1794"/>
      <c r="AT36" s="1794"/>
      <c r="AU36" s="1794"/>
      <c r="AV36" s="1794"/>
      <c r="AW36" s="1794"/>
      <c r="AX36" s="1792"/>
      <c r="AY36" s="1792"/>
      <c r="AZ36" s="1792"/>
      <c r="BA36" s="1795"/>
    </row>
    <row r="37" spans="1:53" ht="33" customHeight="1">
      <c r="A37" s="1755">
        <v>2</v>
      </c>
      <c r="B37" s="1755"/>
      <c r="C37" s="1754">
        <v>36</v>
      </c>
      <c r="D37" s="1754"/>
      <c r="E37" s="1754"/>
      <c r="F37" s="1758">
        <v>2</v>
      </c>
      <c r="G37" s="1759"/>
      <c r="H37" s="1758">
        <v>2</v>
      </c>
      <c r="I37" s="1758"/>
      <c r="J37" s="1758"/>
      <c r="K37" s="1758"/>
      <c r="L37" s="1755"/>
      <c r="M37" s="1755"/>
      <c r="N37" s="1755"/>
      <c r="O37" s="1755"/>
      <c r="P37" s="1755"/>
      <c r="Q37" s="1819"/>
      <c r="R37" s="1819"/>
      <c r="S37" s="1819"/>
      <c r="T37" s="1758">
        <v>12</v>
      </c>
      <c r="U37" s="1758"/>
      <c r="V37" s="1758"/>
      <c r="W37" s="1758">
        <f>SUM(C37:V37)</f>
        <v>52</v>
      </c>
      <c r="X37" s="1758"/>
      <c r="Y37" s="1758"/>
      <c r="Z37" s="48"/>
      <c r="AA37" s="2210"/>
      <c r="AB37" s="2210"/>
      <c r="AC37" s="2210"/>
      <c r="AD37" s="2210"/>
      <c r="AE37" s="2210"/>
      <c r="AF37" s="2210"/>
      <c r="AG37" s="2210"/>
      <c r="AH37" s="2210"/>
      <c r="AI37" s="2210"/>
      <c r="AJ37" s="2210"/>
      <c r="AK37" s="2210"/>
      <c r="AL37" s="51"/>
      <c r="AM37" s="1809">
        <v>1</v>
      </c>
      <c r="AN37" s="1810"/>
      <c r="AO37" s="1811"/>
      <c r="AP37" s="1789" t="s">
        <v>438</v>
      </c>
      <c r="AQ37" s="1789"/>
      <c r="AR37" s="1789"/>
      <c r="AS37" s="1789"/>
      <c r="AT37" s="1789"/>
      <c r="AU37" s="1789"/>
      <c r="AV37" s="1789"/>
      <c r="AW37" s="1789"/>
      <c r="AX37" s="1834" t="s">
        <v>318</v>
      </c>
      <c r="AY37" s="1835"/>
      <c r="AZ37" s="1835"/>
      <c r="BA37" s="1836"/>
    </row>
    <row r="38" spans="1:53" ht="39" customHeight="1">
      <c r="A38" s="1755">
        <v>3</v>
      </c>
      <c r="B38" s="1805"/>
      <c r="C38" s="1754">
        <v>23</v>
      </c>
      <c r="D38" s="1754"/>
      <c r="E38" s="1754"/>
      <c r="F38" s="1757">
        <v>3</v>
      </c>
      <c r="G38" s="1757"/>
      <c r="H38" s="1758">
        <v>3</v>
      </c>
      <c r="I38" s="1758"/>
      <c r="J38" s="1758"/>
      <c r="K38" s="1758"/>
      <c r="L38" s="1754">
        <v>11</v>
      </c>
      <c r="M38" s="1754"/>
      <c r="N38" s="1754"/>
      <c r="O38" s="1754"/>
      <c r="P38" s="1754"/>
      <c r="Q38" s="1758">
        <v>2</v>
      </c>
      <c r="R38" s="1759"/>
      <c r="S38" s="1759"/>
      <c r="T38" s="1840">
        <v>1</v>
      </c>
      <c r="U38" s="1822"/>
      <c r="V38" s="1822"/>
      <c r="W38" s="1840">
        <f>SUM(C38:V38)</f>
        <v>43</v>
      </c>
      <c r="X38" s="1822"/>
      <c r="Y38" s="1822"/>
      <c r="Z38" s="48"/>
      <c r="AA38" s="1496"/>
      <c r="AB38" s="1496"/>
      <c r="AC38" s="1496"/>
      <c r="AD38" s="1496"/>
      <c r="AE38" s="1496"/>
      <c r="AF38" s="1496"/>
      <c r="AG38" s="1496"/>
      <c r="AH38" s="1496"/>
      <c r="AI38" s="1496"/>
      <c r="AJ38" s="1496"/>
      <c r="AK38" s="1496"/>
      <c r="AL38" s="52"/>
      <c r="AM38" s="1812"/>
      <c r="AN38" s="1813"/>
      <c r="AO38" s="1814"/>
      <c r="AP38" s="1790"/>
      <c r="AQ38" s="1790"/>
      <c r="AR38" s="1790"/>
      <c r="AS38" s="1790"/>
      <c r="AT38" s="1790"/>
      <c r="AU38" s="1790"/>
      <c r="AV38" s="1790"/>
      <c r="AW38" s="1790"/>
      <c r="AX38" s="1837"/>
      <c r="AY38" s="1838"/>
      <c r="AZ38" s="1838"/>
      <c r="BA38" s="1839"/>
    </row>
    <row r="39" spans="1:53" ht="40.5" customHeight="1">
      <c r="A39" s="1755" t="s">
        <v>16</v>
      </c>
      <c r="B39" s="1805"/>
      <c r="C39" s="1755">
        <f>SUM(C36:F38)</f>
        <v>102</v>
      </c>
      <c r="D39" s="1755"/>
      <c r="E39" s="1755"/>
      <c r="F39" s="1755">
        <v>7</v>
      </c>
      <c r="G39" s="1755"/>
      <c r="H39" s="1755">
        <v>7</v>
      </c>
      <c r="I39" s="1755"/>
      <c r="J39" s="1755"/>
      <c r="K39" s="1755"/>
      <c r="L39" s="1755">
        <v>11</v>
      </c>
      <c r="M39" s="1755"/>
      <c r="N39" s="1755"/>
      <c r="O39" s="1755"/>
      <c r="P39" s="1755"/>
      <c r="Q39" s="1755">
        <f>SUM(Q36:S38)</f>
        <v>2</v>
      </c>
      <c r="R39" s="1755"/>
      <c r="S39" s="1755"/>
      <c r="T39" s="1755">
        <f>SUM(T36:V38)</f>
        <v>25</v>
      </c>
      <c r="U39" s="1755"/>
      <c r="V39" s="1755"/>
      <c r="W39" s="1755">
        <f>SUM(W36:Y38)</f>
        <v>147</v>
      </c>
      <c r="X39" s="1755"/>
      <c r="Y39" s="1755"/>
      <c r="Z39" s="48"/>
      <c r="AA39" s="1831"/>
      <c r="AB39" s="1832"/>
      <c r="AC39" s="1832"/>
      <c r="AD39" s="1832"/>
      <c r="AE39" s="1832"/>
      <c r="AF39" s="1832"/>
      <c r="AG39" s="1832"/>
      <c r="AH39" s="1832"/>
      <c r="AI39" s="1832"/>
      <c r="AJ39" s="1832"/>
      <c r="AK39" s="1832"/>
      <c r="AL39" s="51"/>
      <c r="AM39" s="1818"/>
      <c r="AN39" s="1818"/>
      <c r="AO39" s="1818"/>
      <c r="AP39" s="1828"/>
      <c r="AQ39" s="1828"/>
      <c r="AR39" s="1828"/>
      <c r="AS39" s="1828"/>
      <c r="AT39" s="1828"/>
      <c r="AU39" s="1828"/>
      <c r="AV39" s="1828"/>
      <c r="AW39" s="1828"/>
      <c r="AX39" s="1828"/>
      <c r="AY39" s="1828"/>
      <c r="AZ39" s="1828"/>
      <c r="BA39" s="1829"/>
    </row>
    <row r="40" spans="1:53" ht="20.25">
      <c r="A40" s="1816"/>
      <c r="B40" s="1817"/>
      <c r="C40" s="1807"/>
      <c r="D40" s="1808"/>
      <c r="E40" s="1808"/>
      <c r="F40" s="1808"/>
      <c r="G40" s="1823"/>
      <c r="H40" s="1824"/>
      <c r="I40" s="1824"/>
      <c r="J40" s="1825"/>
      <c r="K40" s="1817"/>
      <c r="L40" s="1817"/>
      <c r="M40" s="1817"/>
      <c r="N40" s="1807"/>
      <c r="O40" s="1808"/>
      <c r="P40" s="1808"/>
      <c r="Q40" s="1820"/>
      <c r="R40" s="1821"/>
      <c r="S40" s="1821"/>
      <c r="T40" s="1823"/>
      <c r="U40" s="1824"/>
      <c r="V40" s="1824"/>
      <c r="W40" s="1830"/>
      <c r="X40" s="1824"/>
      <c r="Y40" s="1824"/>
      <c r="Z40" s="48"/>
      <c r="AA40" s="1832"/>
      <c r="AB40" s="1832"/>
      <c r="AC40" s="1832"/>
      <c r="AD40" s="1832"/>
      <c r="AE40" s="1832"/>
      <c r="AF40" s="1832"/>
      <c r="AG40" s="1832"/>
      <c r="AH40" s="1832"/>
      <c r="AI40" s="1832"/>
      <c r="AJ40" s="1832"/>
      <c r="AK40" s="1832"/>
      <c r="AL40" s="51"/>
      <c r="AM40" s="1815"/>
      <c r="AN40" s="1815"/>
      <c r="AO40" s="1815"/>
      <c r="AP40" s="1826"/>
      <c r="AQ40" s="1826"/>
      <c r="AR40" s="1826"/>
      <c r="AS40" s="1826"/>
      <c r="AT40" s="1826"/>
      <c r="AU40" s="1826"/>
      <c r="AV40" s="1826"/>
      <c r="AW40" s="1826"/>
      <c r="AX40" s="1826"/>
      <c r="AY40" s="1826"/>
      <c r="AZ40" s="1826"/>
      <c r="BA40" s="1827"/>
    </row>
  </sheetData>
  <sheetProtection/>
  <mergeCells count="105">
    <mergeCell ref="AA33:AE35"/>
    <mergeCell ref="AF33:AH35"/>
    <mergeCell ref="AI33:AK35"/>
    <mergeCell ref="AA36:AE37"/>
    <mergeCell ref="AF36:AH37"/>
    <mergeCell ref="AI36:AK37"/>
    <mergeCell ref="P13:AK13"/>
    <mergeCell ref="P16:AM16"/>
    <mergeCell ref="H33:K35"/>
    <mergeCell ref="H36:K36"/>
    <mergeCell ref="H37:K37"/>
    <mergeCell ref="W33:Y35"/>
    <mergeCell ref="T38:V38"/>
    <mergeCell ref="F23:I23"/>
    <mergeCell ref="A29:AU29"/>
    <mergeCell ref="A31:BA31"/>
    <mergeCell ref="H38:K38"/>
    <mergeCell ref="H39:K39"/>
    <mergeCell ref="L33:P35"/>
    <mergeCell ref="L36:P36"/>
    <mergeCell ref="L37:P37"/>
    <mergeCell ref="L38:P38"/>
    <mergeCell ref="AX37:BA38"/>
    <mergeCell ref="W38:Y38"/>
    <mergeCell ref="AX40:BA40"/>
    <mergeCell ref="AX39:BA39"/>
    <mergeCell ref="T40:V40"/>
    <mergeCell ref="W40:Y40"/>
    <mergeCell ref="AP39:AW39"/>
    <mergeCell ref="AP40:AW40"/>
    <mergeCell ref="AA39:AK40"/>
    <mergeCell ref="W39:Y39"/>
    <mergeCell ref="T39:V39"/>
    <mergeCell ref="Q40:S40"/>
    <mergeCell ref="A38:B38"/>
    <mergeCell ref="Q36:S36"/>
    <mergeCell ref="W36:Y36"/>
    <mergeCell ref="T36:V36"/>
    <mergeCell ref="T37:V37"/>
    <mergeCell ref="C40:F40"/>
    <mergeCell ref="G40:I40"/>
    <mergeCell ref="J40:M40"/>
    <mergeCell ref="A37:B37"/>
    <mergeCell ref="N40:P40"/>
    <mergeCell ref="AM37:AO38"/>
    <mergeCell ref="AM40:AO40"/>
    <mergeCell ref="A40:B40"/>
    <mergeCell ref="AM39:AO39"/>
    <mergeCell ref="A39:B39"/>
    <mergeCell ref="L39:P39"/>
    <mergeCell ref="Q39:S39"/>
    <mergeCell ref="Q38:S38"/>
    <mergeCell ref="Q37:S37"/>
    <mergeCell ref="AP37:AW38"/>
    <mergeCell ref="W37:Y37"/>
    <mergeCell ref="A33:B35"/>
    <mergeCell ref="AP33:AW36"/>
    <mergeCell ref="AX33:BA36"/>
    <mergeCell ref="AM33:AO36"/>
    <mergeCell ref="A36:B36"/>
    <mergeCell ref="Q33:S35"/>
    <mergeCell ref="T33:V35"/>
    <mergeCell ref="S23:W23"/>
    <mergeCell ref="J23:M23"/>
    <mergeCell ref="N23:R23"/>
    <mergeCell ref="AF23:AI23"/>
    <mergeCell ref="B23:E23"/>
    <mergeCell ref="AB23:AE23"/>
    <mergeCell ref="P12:AK12"/>
    <mergeCell ref="P15:AK15"/>
    <mergeCell ref="P14:AK14"/>
    <mergeCell ref="A22:BA22"/>
    <mergeCell ref="AO23:AR23"/>
    <mergeCell ref="AS23:AW23"/>
    <mergeCell ref="A23:A24"/>
    <mergeCell ref="AX23:BA23"/>
    <mergeCell ref="X23:AA23"/>
    <mergeCell ref="AJ23:AN23"/>
    <mergeCell ref="A8:O8"/>
    <mergeCell ref="AN9:BA21"/>
    <mergeCell ref="AN7:BA8"/>
    <mergeCell ref="A6:O6"/>
    <mergeCell ref="AN6:BA6"/>
    <mergeCell ref="P17:AM17"/>
    <mergeCell ref="P9:AM9"/>
    <mergeCell ref="A9:O9"/>
    <mergeCell ref="P11:AK11"/>
    <mergeCell ref="P10:AA10"/>
    <mergeCell ref="A2:O2"/>
    <mergeCell ref="P2:AN2"/>
    <mergeCell ref="A3:O3"/>
    <mergeCell ref="A4:O4"/>
    <mergeCell ref="P4:AM4"/>
    <mergeCell ref="AN4:BA5"/>
    <mergeCell ref="A5:O5"/>
    <mergeCell ref="C37:E37"/>
    <mergeCell ref="C38:E38"/>
    <mergeCell ref="C39:E39"/>
    <mergeCell ref="F33:G35"/>
    <mergeCell ref="F39:G39"/>
    <mergeCell ref="F36:G36"/>
    <mergeCell ref="F37:G37"/>
    <mergeCell ref="F38:G38"/>
    <mergeCell ref="C33:E35"/>
    <mergeCell ref="C36:E36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Z318"/>
  <sheetViews>
    <sheetView view="pageBreakPreview" zoomScale="85" zoomScaleNormal="75" zoomScaleSheetLayoutView="85" workbookViewId="0" topLeftCell="A144">
      <selection activeCell="AW211" sqref="AW211:AX211"/>
    </sheetView>
  </sheetViews>
  <sheetFormatPr defaultColWidth="9.00390625" defaultRowHeight="12.75"/>
  <cols>
    <col min="1" max="1" width="11.875" style="171" customWidth="1"/>
    <col min="2" max="2" width="49.625" style="171" customWidth="1"/>
    <col min="3" max="3" width="8.375" style="171" customWidth="1"/>
    <col min="4" max="4" width="7.875" style="171" customWidth="1"/>
    <col min="5" max="5" width="6.375" style="171" customWidth="1"/>
    <col min="6" max="6" width="6.25390625" style="171" customWidth="1"/>
    <col min="7" max="7" width="8.625" style="171" customWidth="1"/>
    <col min="8" max="8" width="8.875" style="171" customWidth="1"/>
    <col min="9" max="9" width="9.375" style="171" customWidth="1"/>
    <col min="10" max="10" width="9.25390625" style="171" customWidth="1"/>
    <col min="11" max="11" width="10.75390625" style="171" customWidth="1"/>
    <col min="12" max="12" width="8.375" style="171" customWidth="1"/>
    <col min="13" max="14" width="8.25390625" style="171" customWidth="1"/>
    <col min="15" max="15" width="5.25390625" style="171" customWidth="1"/>
    <col min="16" max="16" width="4.625" style="171" customWidth="1"/>
    <col min="17" max="17" width="9.125" style="171" customWidth="1"/>
    <col min="18" max="18" width="4.75390625" style="935" customWidth="1"/>
    <col min="19" max="19" width="3.875" style="935" customWidth="1"/>
    <col min="20" max="21" width="8.625" style="935" customWidth="1"/>
    <col min="22" max="22" width="9.125" style="936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32" width="9.125" style="33" hidden="1" customWidth="1"/>
    <col min="33" max="40" width="0" style="33" hidden="1" customWidth="1"/>
    <col min="41" max="41" width="10.00390625" style="33" hidden="1" customWidth="1"/>
    <col min="42" max="43" width="0" style="33" hidden="1" customWidth="1"/>
    <col min="44" max="44" width="9.125" style="33" customWidth="1"/>
    <col min="45" max="50" width="9.125" style="372" customWidth="1"/>
    <col min="51" max="16384" width="9.125" style="33" customWidth="1"/>
  </cols>
  <sheetData>
    <row r="1" spans="1:26" ht="22.5" customHeight="1" thickBot="1">
      <c r="A1" s="1897" t="s">
        <v>540</v>
      </c>
      <c r="B1" s="1898"/>
      <c r="C1" s="1898"/>
      <c r="D1" s="1898"/>
      <c r="E1" s="1898"/>
      <c r="F1" s="1898"/>
      <c r="G1" s="1898"/>
      <c r="H1" s="1898"/>
      <c r="I1" s="1898"/>
      <c r="J1" s="1898"/>
      <c r="K1" s="1898"/>
      <c r="L1" s="1898"/>
      <c r="M1" s="1898"/>
      <c r="N1" s="1898"/>
      <c r="O1" s="1898"/>
      <c r="P1" s="1898"/>
      <c r="Q1" s="1898"/>
      <c r="R1" s="1898"/>
      <c r="S1" s="1898"/>
      <c r="T1" s="1898"/>
      <c r="U1" s="1898"/>
      <c r="V1" s="1898"/>
      <c r="W1" s="1696"/>
      <c r="X1" s="1696"/>
      <c r="Y1" s="1696"/>
      <c r="Z1" s="1696"/>
    </row>
    <row r="2" spans="1:22" ht="15.75" customHeight="1">
      <c r="A2" s="1726" t="s">
        <v>17</v>
      </c>
      <c r="B2" s="1703" t="s">
        <v>25</v>
      </c>
      <c r="C2" s="1697" t="s">
        <v>313</v>
      </c>
      <c r="D2" s="1698"/>
      <c r="E2" s="1698"/>
      <c r="F2" s="1699"/>
      <c r="G2" s="1723" t="s">
        <v>30</v>
      </c>
      <c r="H2" s="1732" t="s">
        <v>18</v>
      </c>
      <c r="I2" s="1733"/>
      <c r="J2" s="1733"/>
      <c r="K2" s="1733"/>
      <c r="L2" s="1733"/>
      <c r="M2" s="1734"/>
      <c r="N2" s="1906" t="s">
        <v>312</v>
      </c>
      <c r="O2" s="1907"/>
      <c r="P2" s="1907"/>
      <c r="Q2" s="1907"/>
      <c r="R2" s="1907"/>
      <c r="S2" s="1907"/>
      <c r="T2" s="1907"/>
      <c r="U2" s="1907"/>
      <c r="V2" s="1908"/>
    </row>
    <row r="3" spans="1:22" ht="21" customHeight="1">
      <c r="A3" s="1727"/>
      <c r="B3" s="1704"/>
      <c r="C3" s="1700"/>
      <c r="D3" s="1701"/>
      <c r="E3" s="1701"/>
      <c r="F3" s="1702"/>
      <c r="G3" s="1724"/>
      <c r="H3" s="1706" t="s">
        <v>19</v>
      </c>
      <c r="I3" s="1718" t="s">
        <v>20</v>
      </c>
      <c r="J3" s="1719"/>
      <c r="K3" s="1719"/>
      <c r="L3" s="1719"/>
      <c r="M3" s="1706" t="s">
        <v>21</v>
      </c>
      <c r="N3" s="1909"/>
      <c r="O3" s="1910"/>
      <c r="P3" s="1910"/>
      <c r="Q3" s="1910"/>
      <c r="R3" s="1910"/>
      <c r="S3" s="1910"/>
      <c r="T3" s="1910"/>
      <c r="U3" s="1910"/>
      <c r="V3" s="1911"/>
    </row>
    <row r="4" spans="1:22" ht="15.75">
      <c r="A4" s="1727"/>
      <c r="B4" s="1704"/>
      <c r="C4" s="1706" t="s">
        <v>49</v>
      </c>
      <c r="D4" s="1706" t="s">
        <v>50</v>
      </c>
      <c r="E4" s="1716" t="s">
        <v>92</v>
      </c>
      <c r="F4" s="1717"/>
      <c r="G4" s="1724"/>
      <c r="H4" s="1707"/>
      <c r="I4" s="1706" t="s">
        <v>31</v>
      </c>
      <c r="J4" s="1706" t="s">
        <v>38</v>
      </c>
      <c r="K4" s="1737" t="s">
        <v>39</v>
      </c>
      <c r="L4" s="1737" t="s">
        <v>40</v>
      </c>
      <c r="M4" s="1707"/>
      <c r="N4" s="1557" t="s">
        <v>315</v>
      </c>
      <c r="O4" s="1735"/>
      <c r="P4" s="1736"/>
      <c r="Q4" s="1901" t="s">
        <v>316</v>
      </c>
      <c r="R4" s="1902"/>
      <c r="S4" s="1903"/>
      <c r="T4" s="1901" t="s">
        <v>22</v>
      </c>
      <c r="U4" s="1902"/>
      <c r="V4" s="1912"/>
    </row>
    <row r="5" spans="1:22" ht="15.75">
      <c r="A5" s="1727"/>
      <c r="B5" s="1704"/>
      <c r="C5" s="1707"/>
      <c r="D5" s="1707"/>
      <c r="E5" s="1707" t="s">
        <v>93</v>
      </c>
      <c r="F5" s="1707" t="s">
        <v>94</v>
      </c>
      <c r="G5" s="1724"/>
      <c r="H5" s="1707"/>
      <c r="I5" s="1707"/>
      <c r="J5" s="1707"/>
      <c r="K5" s="1738"/>
      <c r="L5" s="1738"/>
      <c r="M5" s="1707"/>
      <c r="N5" s="61">
        <v>1</v>
      </c>
      <c r="O5" s="1709">
        <v>2</v>
      </c>
      <c r="P5" s="1710"/>
      <c r="Q5" s="4">
        <v>3</v>
      </c>
      <c r="R5" s="1913">
        <v>4</v>
      </c>
      <c r="S5" s="1914"/>
      <c r="T5" s="838">
        <v>5</v>
      </c>
      <c r="U5" s="938" t="s">
        <v>317</v>
      </c>
      <c r="V5" s="993" t="s">
        <v>318</v>
      </c>
    </row>
    <row r="6" spans="1:50" ht="15.75">
      <c r="A6" s="1727"/>
      <c r="B6" s="1704"/>
      <c r="C6" s="1707"/>
      <c r="D6" s="1707"/>
      <c r="E6" s="1899"/>
      <c r="F6" s="1899"/>
      <c r="G6" s="1724"/>
      <c r="H6" s="1707"/>
      <c r="I6" s="1707"/>
      <c r="J6" s="1707"/>
      <c r="K6" s="1738"/>
      <c r="L6" s="1738"/>
      <c r="M6" s="1707"/>
      <c r="N6" s="1894"/>
      <c r="O6" s="1895"/>
      <c r="P6" s="1895"/>
      <c r="Q6" s="1895"/>
      <c r="R6" s="1895"/>
      <c r="S6" s="1895"/>
      <c r="T6" s="1895"/>
      <c r="U6" s="1895"/>
      <c r="V6" s="1896"/>
      <c r="AS6" s="372">
        <v>1</v>
      </c>
      <c r="AT6" s="372">
        <v>2</v>
      </c>
      <c r="AU6" s="372">
        <v>3</v>
      </c>
      <c r="AV6" s="372">
        <v>4</v>
      </c>
      <c r="AW6" s="372">
        <v>5</v>
      </c>
      <c r="AX6" s="372">
        <v>6</v>
      </c>
    </row>
    <row r="7" spans="1:22" ht="26.25" customHeight="1" thickBot="1">
      <c r="A7" s="1728"/>
      <c r="B7" s="1705"/>
      <c r="C7" s="1708"/>
      <c r="D7" s="1708"/>
      <c r="E7" s="1900"/>
      <c r="F7" s="1900"/>
      <c r="G7" s="1725"/>
      <c r="H7" s="1708"/>
      <c r="I7" s="1708"/>
      <c r="J7" s="1708"/>
      <c r="K7" s="1739"/>
      <c r="L7" s="1739"/>
      <c r="M7" s="1708"/>
      <c r="N7" s="1133"/>
      <c r="O7" s="1711"/>
      <c r="P7" s="1712"/>
      <c r="Q7" s="1134"/>
      <c r="R7" s="1904"/>
      <c r="S7" s="1905"/>
      <c r="T7" s="994"/>
      <c r="U7" s="995"/>
      <c r="V7" s="996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714">
        <v>5</v>
      </c>
      <c r="F8" s="1915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613" t="s">
        <v>311</v>
      </c>
      <c r="P8" s="1614"/>
      <c r="Q8" s="64">
        <v>16</v>
      </c>
      <c r="R8" s="1916">
        <v>17</v>
      </c>
      <c r="S8" s="1917"/>
      <c r="T8" s="932">
        <v>18</v>
      </c>
      <c r="U8" s="937">
        <v>19</v>
      </c>
      <c r="V8" s="933">
        <v>20</v>
      </c>
    </row>
    <row r="9" spans="1:22" ht="16.5" thickBot="1">
      <c r="A9" s="1922" t="s">
        <v>401</v>
      </c>
      <c r="B9" s="1923"/>
      <c r="C9" s="1923"/>
      <c r="D9" s="1923"/>
      <c r="E9" s="1923"/>
      <c r="F9" s="1923"/>
      <c r="G9" s="1923"/>
      <c r="H9" s="1923"/>
      <c r="I9" s="1923"/>
      <c r="J9" s="1923"/>
      <c r="K9" s="1923"/>
      <c r="L9" s="1923"/>
      <c r="M9" s="1923"/>
      <c r="N9" s="1923"/>
      <c r="O9" s="1923"/>
      <c r="P9" s="1923"/>
      <c r="Q9" s="1923"/>
      <c r="R9" s="1923"/>
      <c r="S9" s="1923"/>
      <c r="T9" s="1923"/>
      <c r="U9" s="1923"/>
      <c r="V9" s="1924"/>
    </row>
    <row r="10" spans="1:22" ht="16.5" thickBot="1">
      <c r="A10" s="1918" t="s">
        <v>402</v>
      </c>
      <c r="B10" s="1919"/>
      <c r="C10" s="1920"/>
      <c r="D10" s="1920"/>
      <c r="E10" s="1920"/>
      <c r="F10" s="1920"/>
      <c r="G10" s="1920"/>
      <c r="H10" s="1920"/>
      <c r="I10" s="1920"/>
      <c r="J10" s="1920"/>
      <c r="K10" s="1920"/>
      <c r="L10" s="1920"/>
      <c r="M10" s="1920"/>
      <c r="N10" s="1920"/>
      <c r="O10" s="1920"/>
      <c r="P10" s="1920"/>
      <c r="Q10" s="1920"/>
      <c r="R10" s="1920"/>
      <c r="S10" s="1920"/>
      <c r="T10" s="1920"/>
      <c r="U10" s="1920"/>
      <c r="V10" s="1921"/>
    </row>
    <row r="11" spans="1:50" s="78" customFormat="1" ht="23.25" customHeight="1">
      <c r="A11" s="1342" t="s">
        <v>95</v>
      </c>
      <c r="B11" s="1343" t="s">
        <v>165</v>
      </c>
      <c r="C11" s="1335"/>
      <c r="D11" s="563"/>
      <c r="E11" s="185"/>
      <c r="F11" s="1135"/>
      <c r="G11" s="1136">
        <f>G12+G13</f>
        <v>8</v>
      </c>
      <c r="H11" s="1137">
        <f>G11*30</f>
        <v>240</v>
      </c>
      <c r="I11" s="58"/>
      <c r="J11" s="57"/>
      <c r="K11" s="563"/>
      <c r="L11" s="1138"/>
      <c r="M11" s="1128"/>
      <c r="N11" s="70"/>
      <c r="O11" s="1925"/>
      <c r="P11" s="1547"/>
      <c r="Q11" s="70"/>
      <c r="R11" s="1926"/>
      <c r="S11" s="1927"/>
      <c r="T11" s="1066"/>
      <c r="U11" s="1011"/>
      <c r="V11" s="1012"/>
      <c r="W11" s="972"/>
      <c r="X11" s="972"/>
      <c r="Y11" s="972"/>
      <c r="Z11" s="972"/>
      <c r="AA11" s="972"/>
      <c r="AB11" s="972"/>
      <c r="AC11" s="972"/>
      <c r="AD11" s="972"/>
      <c r="AE11" s="972"/>
      <c r="AF11" s="972"/>
      <c r="AG11" s="972"/>
      <c r="AH11" s="972" t="s">
        <v>315</v>
      </c>
      <c r="AI11" s="1013">
        <f>G19</f>
        <v>3</v>
      </c>
      <c r="AJ11" s="972"/>
      <c r="AK11" s="972"/>
      <c r="AL11" s="972"/>
      <c r="AS11" s="1438" t="b">
        <f>ISBLANK(N11)</f>
        <v>1</v>
      </c>
      <c r="AT11" s="1438" t="b">
        <f>ISBLANK(O11)</f>
        <v>1</v>
      </c>
      <c r="AU11" s="1438" t="b">
        <f>ISBLANK(Q11)</f>
        <v>1</v>
      </c>
      <c r="AV11" s="1438" t="b">
        <f>ISBLANK(R11)</f>
        <v>1</v>
      </c>
      <c r="AW11" s="1438" t="b">
        <f>ISBLANK(T11)</f>
        <v>1</v>
      </c>
      <c r="AX11" s="1438" t="b">
        <f>ISBLANK(U11)</f>
        <v>1</v>
      </c>
    </row>
    <row r="12" spans="1:50" s="78" customFormat="1" ht="15.75">
      <c r="A12" s="1089"/>
      <c r="B12" s="1095" t="s">
        <v>414</v>
      </c>
      <c r="C12" s="465"/>
      <c r="D12" s="219"/>
      <c r="E12" s="197"/>
      <c r="F12" s="1078"/>
      <c r="G12" s="1139">
        <v>4</v>
      </c>
      <c r="H12" s="1140">
        <f>G12*30</f>
        <v>120</v>
      </c>
      <c r="I12" s="194"/>
      <c r="J12" s="85"/>
      <c r="K12" s="219"/>
      <c r="L12" s="1083"/>
      <c r="M12" s="1126"/>
      <c r="N12" s="114"/>
      <c r="O12" s="1852"/>
      <c r="P12" s="1549"/>
      <c r="Q12" s="114"/>
      <c r="R12" s="1873"/>
      <c r="S12" s="1874"/>
      <c r="T12" s="1067"/>
      <c r="U12" s="1007"/>
      <c r="V12" s="1015"/>
      <c r="W12" s="972"/>
      <c r="X12" s="972"/>
      <c r="Y12" s="972"/>
      <c r="Z12" s="972"/>
      <c r="AA12" s="972"/>
      <c r="AB12" s="972"/>
      <c r="AC12" s="972"/>
      <c r="AD12" s="972"/>
      <c r="AE12" s="972"/>
      <c r="AF12" s="972"/>
      <c r="AG12" s="972"/>
      <c r="AH12" s="972" t="s">
        <v>316</v>
      </c>
      <c r="AI12" s="972"/>
      <c r="AJ12" s="972"/>
      <c r="AK12" s="972"/>
      <c r="AL12" s="972"/>
      <c r="AS12" s="1438" t="b">
        <f aca="true" t="shared" si="0" ref="AS12:AS47">ISBLANK(N12)</f>
        <v>1</v>
      </c>
      <c r="AT12" s="1438" t="b">
        <f aca="true" t="shared" si="1" ref="AT12:AT47">ISBLANK(O12)</f>
        <v>1</v>
      </c>
      <c r="AU12" s="1438" t="b">
        <f aca="true" t="shared" si="2" ref="AU12:AU47">ISBLANK(Q12)</f>
        <v>1</v>
      </c>
      <c r="AV12" s="1438" t="b">
        <f aca="true" t="shared" si="3" ref="AV12:AV47">ISBLANK(R12)</f>
        <v>1</v>
      </c>
      <c r="AW12" s="1438" t="b">
        <f aca="true" t="shared" si="4" ref="AW12:AW47">ISBLANK(T12)</f>
        <v>1</v>
      </c>
      <c r="AX12" s="1438" t="b">
        <f aca="true" t="shared" si="5" ref="AX12:AX47">ISBLANK(U12)</f>
        <v>1</v>
      </c>
    </row>
    <row r="13" spans="1:50" s="78" customFormat="1" ht="15.75">
      <c r="A13" s="1089"/>
      <c r="B13" s="1344" t="s">
        <v>42</v>
      </c>
      <c r="C13" s="465"/>
      <c r="D13" s="1083" t="s">
        <v>317</v>
      </c>
      <c r="E13" s="197"/>
      <c r="F13" s="1078"/>
      <c r="G13" s="1139">
        <v>4</v>
      </c>
      <c r="H13" s="1140">
        <f>G13*30</f>
        <v>120</v>
      </c>
      <c r="I13" s="1141">
        <v>4</v>
      </c>
      <c r="J13" s="85"/>
      <c r="K13" s="219"/>
      <c r="L13" s="1083" t="s">
        <v>256</v>
      </c>
      <c r="M13" s="201">
        <f>H13-I13</f>
        <v>116</v>
      </c>
      <c r="N13" s="114"/>
      <c r="O13" s="1852"/>
      <c r="P13" s="1549"/>
      <c r="Q13" s="114"/>
      <c r="R13" s="1873"/>
      <c r="S13" s="1874"/>
      <c r="T13" s="1067"/>
      <c r="U13" s="8" t="s">
        <v>256</v>
      </c>
      <c r="V13" s="1016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>
        <v>3</v>
      </c>
      <c r="AH13" s="972" t="s">
        <v>22</v>
      </c>
      <c r="AI13" s="1013">
        <f>G13</f>
        <v>4</v>
      </c>
      <c r="AJ13" s="972"/>
      <c r="AK13" s="972"/>
      <c r="AL13" s="972"/>
      <c r="AS13" s="1438" t="b">
        <f t="shared" si="0"/>
        <v>1</v>
      </c>
      <c r="AT13" s="1438" t="b">
        <f t="shared" si="1"/>
        <v>1</v>
      </c>
      <c r="AU13" s="1438" t="b">
        <f t="shared" si="2"/>
        <v>1</v>
      </c>
      <c r="AV13" s="1438" t="b">
        <f t="shared" si="3"/>
        <v>1</v>
      </c>
      <c r="AW13" s="1438" t="b">
        <f t="shared" si="4"/>
        <v>1</v>
      </c>
      <c r="AX13" s="1438" t="b">
        <f t="shared" si="5"/>
        <v>0</v>
      </c>
    </row>
    <row r="14" spans="1:50" s="78" customFormat="1" ht="31.5">
      <c r="A14" s="1089" t="s">
        <v>98</v>
      </c>
      <c r="B14" s="1345" t="s">
        <v>415</v>
      </c>
      <c r="C14" s="465" t="s">
        <v>106</v>
      </c>
      <c r="D14" s="219"/>
      <c r="E14" s="28"/>
      <c r="F14" s="1142"/>
      <c r="G14" s="1079">
        <v>3</v>
      </c>
      <c r="H14" s="1080">
        <f aca="true" t="shared" si="6" ref="H14:H47">G14*30</f>
        <v>90</v>
      </c>
      <c r="I14" s="465"/>
      <c r="J14" s="219"/>
      <c r="K14" s="85"/>
      <c r="L14" s="219"/>
      <c r="M14" s="201"/>
      <c r="N14" s="114"/>
      <c r="O14" s="1852"/>
      <c r="P14" s="1549"/>
      <c r="Q14" s="114"/>
      <c r="R14" s="1873"/>
      <c r="S14" s="1874"/>
      <c r="T14" s="1067"/>
      <c r="U14" s="1009"/>
      <c r="V14" s="1015"/>
      <c r="W14" s="972"/>
      <c r="X14" s="972"/>
      <c r="Y14" s="972"/>
      <c r="Z14" s="972"/>
      <c r="AA14" s="972"/>
      <c r="AB14" s="972"/>
      <c r="AC14" s="972"/>
      <c r="AD14" s="972"/>
      <c r="AE14" s="972"/>
      <c r="AF14" s="972"/>
      <c r="AG14" s="972"/>
      <c r="AH14" s="972"/>
      <c r="AI14" s="1013">
        <f>SUM(AI11:AI13)</f>
        <v>7</v>
      </c>
      <c r="AJ14" s="972"/>
      <c r="AK14" s="972"/>
      <c r="AL14" s="972"/>
      <c r="AS14" s="1438" t="b">
        <f t="shared" si="0"/>
        <v>1</v>
      </c>
      <c r="AT14" s="1438" t="b">
        <f t="shared" si="1"/>
        <v>1</v>
      </c>
      <c r="AU14" s="1438" t="b">
        <f t="shared" si="2"/>
        <v>1</v>
      </c>
      <c r="AV14" s="1438" t="b">
        <f t="shared" si="3"/>
        <v>1</v>
      </c>
      <c r="AW14" s="1438" t="b">
        <f t="shared" si="4"/>
        <v>1</v>
      </c>
      <c r="AX14" s="1438" t="b">
        <f t="shared" si="5"/>
        <v>1</v>
      </c>
    </row>
    <row r="15" spans="1:50" s="78" customFormat="1" ht="31.5">
      <c r="A15" s="1346" t="s">
        <v>99</v>
      </c>
      <c r="B15" s="1347" t="s">
        <v>416</v>
      </c>
      <c r="C15" s="465"/>
      <c r="D15" s="85" t="s">
        <v>107</v>
      </c>
      <c r="E15" s="197"/>
      <c r="F15" s="1078"/>
      <c r="G15" s="1079">
        <v>3</v>
      </c>
      <c r="H15" s="1080">
        <f t="shared" si="6"/>
        <v>90</v>
      </c>
      <c r="I15" s="465"/>
      <c r="J15" s="219"/>
      <c r="K15" s="85"/>
      <c r="L15" s="219"/>
      <c r="M15" s="201"/>
      <c r="N15" s="114"/>
      <c r="O15" s="1852"/>
      <c r="P15" s="1549"/>
      <c r="Q15" s="114"/>
      <c r="R15" s="1873"/>
      <c r="S15" s="1874"/>
      <c r="T15" s="1067"/>
      <c r="U15" s="1009"/>
      <c r="V15" s="1015"/>
      <c r="W15" s="972"/>
      <c r="X15" s="972"/>
      <c r="Y15" s="972"/>
      <c r="Z15" s="972"/>
      <c r="AA15" s="972"/>
      <c r="AB15" s="972"/>
      <c r="AC15" s="972"/>
      <c r="AD15" s="972"/>
      <c r="AE15" s="972"/>
      <c r="AF15" s="972"/>
      <c r="AG15" s="972"/>
      <c r="AH15" s="972"/>
      <c r="AI15" s="972"/>
      <c r="AJ15" s="972"/>
      <c r="AK15" s="972"/>
      <c r="AL15" s="972"/>
      <c r="AS15" s="1438" t="b">
        <f t="shared" si="0"/>
        <v>1</v>
      </c>
      <c r="AT15" s="1438" t="b">
        <f t="shared" si="1"/>
        <v>1</v>
      </c>
      <c r="AU15" s="1438" t="b">
        <f t="shared" si="2"/>
        <v>1</v>
      </c>
      <c r="AV15" s="1438" t="b">
        <f t="shared" si="3"/>
        <v>1</v>
      </c>
      <c r="AW15" s="1438" t="b">
        <f t="shared" si="4"/>
        <v>1</v>
      </c>
      <c r="AX15" s="1438" t="b">
        <f t="shared" si="5"/>
        <v>1</v>
      </c>
    </row>
    <row r="16" spans="1:50" s="78" customFormat="1" ht="47.25">
      <c r="A16" s="1089" t="s">
        <v>100</v>
      </c>
      <c r="B16" s="1347" t="s">
        <v>417</v>
      </c>
      <c r="C16" s="465" t="s">
        <v>106</v>
      </c>
      <c r="D16" s="85"/>
      <c r="E16" s="197"/>
      <c r="F16" s="1078"/>
      <c r="G16" s="1079">
        <v>3</v>
      </c>
      <c r="H16" s="1080">
        <f t="shared" si="6"/>
        <v>90</v>
      </c>
      <c r="I16" s="465"/>
      <c r="J16" s="219"/>
      <c r="K16" s="85"/>
      <c r="L16" s="219"/>
      <c r="M16" s="201"/>
      <c r="N16" s="114"/>
      <c r="O16" s="1852"/>
      <c r="P16" s="1549"/>
      <c r="Q16" s="114"/>
      <c r="R16" s="1873"/>
      <c r="S16" s="1874"/>
      <c r="T16" s="1067"/>
      <c r="U16" s="1009"/>
      <c r="V16" s="1015"/>
      <c r="W16" s="972"/>
      <c r="X16" s="972"/>
      <c r="Y16" s="972"/>
      <c r="Z16" s="972"/>
      <c r="AA16" s="972"/>
      <c r="AB16" s="972"/>
      <c r="AC16" s="972"/>
      <c r="AD16" s="972"/>
      <c r="AE16" s="972"/>
      <c r="AF16" s="972"/>
      <c r="AG16" s="972"/>
      <c r="AH16" s="972"/>
      <c r="AI16" s="972"/>
      <c r="AJ16" s="972"/>
      <c r="AK16" s="972"/>
      <c r="AL16" s="972"/>
      <c r="AM16" s="894"/>
      <c r="AN16" s="1072"/>
      <c r="AS16" s="1438" t="b">
        <f t="shared" si="0"/>
        <v>1</v>
      </c>
      <c r="AT16" s="1438" t="b">
        <f t="shared" si="1"/>
        <v>1</v>
      </c>
      <c r="AU16" s="1438" t="b">
        <f t="shared" si="2"/>
        <v>1</v>
      </c>
      <c r="AV16" s="1438" t="b">
        <f t="shared" si="3"/>
        <v>1</v>
      </c>
      <c r="AW16" s="1438" t="b">
        <f t="shared" si="4"/>
        <v>1</v>
      </c>
      <c r="AX16" s="1438" t="b">
        <f t="shared" si="5"/>
        <v>1</v>
      </c>
    </row>
    <row r="17" spans="1:50" s="78" customFormat="1" ht="15.75">
      <c r="A17" s="1089" t="s">
        <v>101</v>
      </c>
      <c r="B17" s="1347" t="s">
        <v>105</v>
      </c>
      <c r="C17" s="465"/>
      <c r="D17" s="85"/>
      <c r="E17" s="197"/>
      <c r="F17" s="1078"/>
      <c r="G17" s="1081">
        <f>G18+G19</f>
        <v>4</v>
      </c>
      <c r="H17" s="1080">
        <f t="shared" si="6"/>
        <v>120</v>
      </c>
      <c r="I17" s="465"/>
      <c r="J17" s="219"/>
      <c r="K17" s="85"/>
      <c r="L17" s="219"/>
      <c r="M17" s="201"/>
      <c r="N17" s="114"/>
      <c r="O17" s="1852"/>
      <c r="P17" s="1549"/>
      <c r="Q17" s="114"/>
      <c r="R17" s="1873"/>
      <c r="S17" s="1874"/>
      <c r="T17" s="1068"/>
      <c r="U17" s="1017"/>
      <c r="V17" s="1015"/>
      <c r="W17" s="972"/>
      <c r="X17" s="972"/>
      <c r="Y17" s="972"/>
      <c r="Z17" s="972"/>
      <c r="AA17" s="972"/>
      <c r="AB17" s="972"/>
      <c r="AC17" s="972"/>
      <c r="AD17" s="972"/>
      <c r="AE17" s="972"/>
      <c r="AF17" s="972"/>
      <c r="AG17" s="972"/>
      <c r="AH17" s="972"/>
      <c r="AI17" s="972"/>
      <c r="AJ17" s="972"/>
      <c r="AK17" s="972"/>
      <c r="AL17" s="972"/>
      <c r="AM17" s="894"/>
      <c r="AN17" s="894"/>
      <c r="AS17" s="1438" t="b">
        <f t="shared" si="0"/>
        <v>1</v>
      </c>
      <c r="AT17" s="1438" t="b">
        <f t="shared" si="1"/>
        <v>1</v>
      </c>
      <c r="AU17" s="1438" t="b">
        <f t="shared" si="2"/>
        <v>1</v>
      </c>
      <c r="AV17" s="1438" t="b">
        <f t="shared" si="3"/>
        <v>1</v>
      </c>
      <c r="AW17" s="1438" t="b">
        <f t="shared" si="4"/>
        <v>1</v>
      </c>
      <c r="AX17" s="1438" t="b">
        <f t="shared" si="5"/>
        <v>1</v>
      </c>
    </row>
    <row r="18" spans="1:50" s="78" customFormat="1" ht="18.75">
      <c r="A18" s="1089"/>
      <c r="B18" s="1348" t="s">
        <v>414</v>
      </c>
      <c r="C18" s="465"/>
      <c r="D18" s="85"/>
      <c r="E18" s="197"/>
      <c r="F18" s="1078"/>
      <c r="G18" s="1081">
        <v>1</v>
      </c>
      <c r="H18" s="1080">
        <f t="shared" si="6"/>
        <v>30</v>
      </c>
      <c r="I18" s="465"/>
      <c r="J18" s="219"/>
      <c r="K18" s="85"/>
      <c r="L18" s="219"/>
      <c r="M18" s="201"/>
      <c r="N18" s="114"/>
      <c r="O18" s="1852"/>
      <c r="P18" s="1549"/>
      <c r="Q18" s="114"/>
      <c r="R18" s="1873"/>
      <c r="S18" s="1874"/>
      <c r="T18" s="1067"/>
      <c r="U18" s="1009"/>
      <c r="V18" s="1015"/>
      <c r="W18" s="972"/>
      <c r="X18" s="972"/>
      <c r="Y18" s="972"/>
      <c r="Z18" s="972"/>
      <c r="AA18" s="972"/>
      <c r="AB18" s="972"/>
      <c r="AC18" s="972"/>
      <c r="AD18" s="972"/>
      <c r="AE18" s="972"/>
      <c r="AF18" s="972"/>
      <c r="AG18" s="972"/>
      <c r="AH18" s="972"/>
      <c r="AI18" s="972"/>
      <c r="AJ18" s="972"/>
      <c r="AK18" s="972"/>
      <c r="AL18" s="972"/>
      <c r="AM18" s="1097" t="s">
        <v>315</v>
      </c>
      <c r="AS18" s="1438" t="b">
        <f t="shared" si="0"/>
        <v>1</v>
      </c>
      <c r="AT18" s="1438" t="b">
        <f t="shared" si="1"/>
        <v>1</v>
      </c>
      <c r="AU18" s="1438" t="b">
        <f t="shared" si="2"/>
        <v>1</v>
      </c>
      <c r="AV18" s="1438" t="b">
        <f t="shared" si="3"/>
        <v>1</v>
      </c>
      <c r="AW18" s="1438" t="b">
        <f t="shared" si="4"/>
        <v>1</v>
      </c>
      <c r="AX18" s="1438" t="b">
        <f t="shared" si="5"/>
        <v>1</v>
      </c>
    </row>
    <row r="19" spans="1:50" s="78" customFormat="1" ht="15.75">
      <c r="A19" s="1089"/>
      <c r="B19" s="1348" t="s">
        <v>42</v>
      </c>
      <c r="C19" s="465">
        <v>1</v>
      </c>
      <c r="D19" s="85"/>
      <c r="E19" s="197"/>
      <c r="F19" s="1078"/>
      <c r="G19" s="1081">
        <v>3</v>
      </c>
      <c r="H19" s="1082">
        <f t="shared" si="6"/>
        <v>90</v>
      </c>
      <c r="I19" s="465">
        <v>4</v>
      </c>
      <c r="J19" s="1083" t="s">
        <v>256</v>
      </c>
      <c r="K19" s="85"/>
      <c r="L19" s="219"/>
      <c r="M19" s="201">
        <f>H19-I19</f>
        <v>86</v>
      </c>
      <c r="N19" s="1084" t="s">
        <v>256</v>
      </c>
      <c r="O19" s="1852"/>
      <c r="P19" s="1549"/>
      <c r="Q19" s="114"/>
      <c r="R19" s="1873"/>
      <c r="S19" s="1874"/>
      <c r="T19" s="1067"/>
      <c r="U19" s="1007"/>
      <c r="V19" s="1015"/>
      <c r="W19" s="972"/>
      <c r="X19" s="972"/>
      <c r="Y19" s="972"/>
      <c r="Z19" s="972"/>
      <c r="AA19" s="972"/>
      <c r="AB19" s="972"/>
      <c r="AC19" s="972"/>
      <c r="AD19" s="972"/>
      <c r="AE19" s="972"/>
      <c r="AF19" s="972"/>
      <c r="AG19" s="972">
        <v>1</v>
      </c>
      <c r="AH19" s="972"/>
      <c r="AI19" s="972"/>
      <c r="AJ19" s="972"/>
      <c r="AK19" s="972"/>
      <c r="AL19" s="972"/>
      <c r="AM19" s="1088">
        <f>G19+G22+G29+G32+G33+G43+G44+G47+G54+G57+G61+G67+G36</f>
        <v>60</v>
      </c>
      <c r="AN19" s="78" t="s">
        <v>515</v>
      </c>
      <c r="AS19" s="1438" t="b">
        <f t="shared" si="0"/>
        <v>0</v>
      </c>
      <c r="AT19" s="1438" t="b">
        <f t="shared" si="1"/>
        <v>1</v>
      </c>
      <c r="AU19" s="1438" t="b">
        <f t="shared" si="2"/>
        <v>1</v>
      </c>
      <c r="AV19" s="1438" t="b">
        <f t="shared" si="3"/>
        <v>1</v>
      </c>
      <c r="AW19" s="1438" t="b">
        <f t="shared" si="4"/>
        <v>1</v>
      </c>
      <c r="AX19" s="1438" t="b">
        <f t="shared" si="5"/>
        <v>1</v>
      </c>
    </row>
    <row r="20" spans="1:50" s="78" customFormat="1" ht="15.75">
      <c r="A20" s="1089" t="s">
        <v>323</v>
      </c>
      <c r="B20" s="1349" t="s">
        <v>419</v>
      </c>
      <c r="C20" s="465"/>
      <c r="D20" s="85"/>
      <c r="E20" s="197"/>
      <c r="F20" s="1078"/>
      <c r="G20" s="1079">
        <f>G21+G22</f>
        <v>4</v>
      </c>
      <c r="H20" s="1085">
        <f>H21+H22</f>
        <v>120</v>
      </c>
      <c r="I20" s="465"/>
      <c r="J20" s="1083"/>
      <c r="K20" s="85"/>
      <c r="L20" s="219"/>
      <c r="M20" s="201"/>
      <c r="N20" s="1084"/>
      <c r="O20" s="1549"/>
      <c r="P20" s="1893"/>
      <c r="Q20" s="114"/>
      <c r="R20" s="2032"/>
      <c r="S20" s="2033"/>
      <c r="T20" s="1067"/>
      <c r="U20" s="1007"/>
      <c r="V20" s="1015"/>
      <c r="W20" s="972"/>
      <c r="X20" s="972"/>
      <c r="Y20" s="972"/>
      <c r="Z20" s="972"/>
      <c r="AA20" s="972"/>
      <c r="AB20" s="972"/>
      <c r="AC20" s="972"/>
      <c r="AD20" s="972"/>
      <c r="AE20" s="972"/>
      <c r="AF20" s="972"/>
      <c r="AG20" s="972"/>
      <c r="AH20" s="972"/>
      <c r="AI20" s="972"/>
      <c r="AJ20" s="972"/>
      <c r="AK20" s="972"/>
      <c r="AL20" s="972"/>
      <c r="AS20" s="1438" t="b">
        <f t="shared" si="0"/>
        <v>1</v>
      </c>
      <c r="AT20" s="1438" t="b">
        <f t="shared" si="1"/>
        <v>1</v>
      </c>
      <c r="AU20" s="1438" t="b">
        <f t="shared" si="2"/>
        <v>1</v>
      </c>
      <c r="AV20" s="1438" t="b">
        <f t="shared" si="3"/>
        <v>1</v>
      </c>
      <c r="AW20" s="1438" t="b">
        <f t="shared" si="4"/>
        <v>1</v>
      </c>
      <c r="AX20" s="1438" t="b">
        <f t="shared" si="5"/>
        <v>1</v>
      </c>
    </row>
    <row r="21" spans="1:50" s="78" customFormat="1" ht="15.75">
      <c r="A21" s="1089"/>
      <c r="B21" s="1095" t="s">
        <v>414</v>
      </c>
      <c r="C21" s="465"/>
      <c r="D21" s="85"/>
      <c r="E21" s="197"/>
      <c r="F21" s="1078"/>
      <c r="G21" s="1079">
        <v>1</v>
      </c>
      <c r="H21" s="1080">
        <f>G21*30</f>
        <v>30</v>
      </c>
      <c r="I21" s="465"/>
      <c r="J21" s="1083"/>
      <c r="K21" s="85"/>
      <c r="L21" s="219"/>
      <c r="M21" s="201"/>
      <c r="N21" s="1084"/>
      <c r="O21" s="1549"/>
      <c r="P21" s="1893"/>
      <c r="Q21" s="114"/>
      <c r="R21" s="2032"/>
      <c r="S21" s="2033"/>
      <c r="T21" s="1067"/>
      <c r="U21" s="1007"/>
      <c r="V21" s="1015"/>
      <c r="W21" s="972"/>
      <c r="X21" s="972"/>
      <c r="Y21" s="972"/>
      <c r="Z21" s="972"/>
      <c r="AA21" s="972"/>
      <c r="AB21" s="972"/>
      <c r="AC21" s="972"/>
      <c r="AD21" s="972"/>
      <c r="AE21" s="972"/>
      <c r="AF21" s="972"/>
      <c r="AG21" s="972"/>
      <c r="AH21" s="972"/>
      <c r="AI21" s="972"/>
      <c r="AJ21" s="972"/>
      <c r="AK21" s="972"/>
      <c r="AL21" s="972"/>
      <c r="AS21" s="1438" t="b">
        <f t="shared" si="0"/>
        <v>1</v>
      </c>
      <c r="AT21" s="1438" t="b">
        <f t="shared" si="1"/>
        <v>1</v>
      </c>
      <c r="AU21" s="1438" t="b">
        <f t="shared" si="2"/>
        <v>1</v>
      </c>
      <c r="AV21" s="1438" t="b">
        <f t="shared" si="3"/>
        <v>1</v>
      </c>
      <c r="AW21" s="1438" t="b">
        <f t="shared" si="4"/>
        <v>1</v>
      </c>
      <c r="AX21" s="1438" t="b">
        <f t="shared" si="5"/>
        <v>1</v>
      </c>
    </row>
    <row r="22" spans="1:50" s="78" customFormat="1" ht="18.75">
      <c r="A22" s="1089"/>
      <c r="B22" s="1095" t="s">
        <v>42</v>
      </c>
      <c r="C22" s="465"/>
      <c r="D22" s="85">
        <v>1</v>
      </c>
      <c r="E22" s="197"/>
      <c r="F22" s="1078"/>
      <c r="G22" s="1079">
        <v>3</v>
      </c>
      <c r="H22" s="1080">
        <f>G22*30</f>
        <v>90</v>
      </c>
      <c r="I22" s="465">
        <v>4</v>
      </c>
      <c r="J22" s="1083" t="s">
        <v>256</v>
      </c>
      <c r="K22" s="85"/>
      <c r="L22" s="219"/>
      <c r="M22" s="201">
        <f>H22-I22</f>
        <v>86</v>
      </c>
      <c r="N22" s="1084" t="s">
        <v>256</v>
      </c>
      <c r="O22" s="1549"/>
      <c r="P22" s="1893"/>
      <c r="Q22" s="114"/>
      <c r="R22" s="2032"/>
      <c r="S22" s="2033"/>
      <c r="T22" s="1067"/>
      <c r="U22" s="1007"/>
      <c r="V22" s="1015"/>
      <c r="W22" s="972"/>
      <c r="X22" s="972"/>
      <c r="Y22" s="972"/>
      <c r="Z22" s="972"/>
      <c r="AA22" s="972"/>
      <c r="AB22" s="972"/>
      <c r="AC22" s="972"/>
      <c r="AD22" s="972"/>
      <c r="AE22" s="972"/>
      <c r="AF22" s="972"/>
      <c r="AG22" s="972"/>
      <c r="AH22" s="972"/>
      <c r="AI22" s="972"/>
      <c r="AJ22" s="972"/>
      <c r="AK22" s="972"/>
      <c r="AL22" s="972"/>
      <c r="AM22" s="1071" t="s">
        <v>316</v>
      </c>
      <c r="AN22" s="1073" t="s">
        <v>22</v>
      </c>
      <c r="AS22" s="1438" t="b">
        <f t="shared" si="0"/>
        <v>0</v>
      </c>
      <c r="AT22" s="1438" t="b">
        <f t="shared" si="1"/>
        <v>1</v>
      </c>
      <c r="AU22" s="1438" t="b">
        <f t="shared" si="2"/>
        <v>1</v>
      </c>
      <c r="AV22" s="1438" t="b">
        <f t="shared" si="3"/>
        <v>1</v>
      </c>
      <c r="AW22" s="1438" t="b">
        <f t="shared" si="4"/>
        <v>1</v>
      </c>
      <c r="AX22" s="1438" t="b">
        <f t="shared" si="5"/>
        <v>1</v>
      </c>
    </row>
    <row r="23" spans="1:50" s="78" customFormat="1" ht="15.75">
      <c r="A23" s="1346" t="s">
        <v>325</v>
      </c>
      <c r="B23" s="1090" t="s">
        <v>418</v>
      </c>
      <c r="C23" s="1350"/>
      <c r="D23" s="196"/>
      <c r="E23" s="1092"/>
      <c r="F23" s="1086"/>
      <c r="G23" s="1079">
        <v>3</v>
      </c>
      <c r="H23" s="1087">
        <f t="shared" si="6"/>
        <v>90</v>
      </c>
      <c r="I23" s="465"/>
      <c r="J23" s="1083"/>
      <c r="K23" s="85"/>
      <c r="L23" s="219"/>
      <c r="M23" s="201"/>
      <c r="N23" s="1084"/>
      <c r="O23" s="1549"/>
      <c r="P23" s="1893"/>
      <c r="Q23" s="114"/>
      <c r="R23" s="2032"/>
      <c r="S23" s="2033"/>
      <c r="T23" s="1070"/>
      <c r="U23" s="1007"/>
      <c r="V23" s="1008"/>
      <c r="W23" s="972"/>
      <c r="X23" s="972"/>
      <c r="Y23" s="972"/>
      <c r="Z23" s="972"/>
      <c r="AA23" s="972"/>
      <c r="AB23" s="972"/>
      <c r="AC23" s="972"/>
      <c r="AD23" s="972"/>
      <c r="AE23" s="972"/>
      <c r="AF23" s="972"/>
      <c r="AG23" s="972"/>
      <c r="AH23" s="972"/>
      <c r="AI23" s="972"/>
      <c r="AJ23" s="972"/>
      <c r="AK23" s="972"/>
      <c r="AL23" s="972"/>
      <c r="AM23" s="894">
        <f>G26+G58+G70+G118+G127+G130+G134+G136+G137+G140+G141+G144+G124+G121+G133</f>
        <v>60</v>
      </c>
      <c r="AN23" s="894">
        <f>G13+G40+G64+G73+G147+G151+G152+G153+G155+G156+G157+G158+G159+G150+G110+G102</f>
        <v>60</v>
      </c>
      <c r="AS23" s="1438" t="b">
        <f t="shared" si="0"/>
        <v>1</v>
      </c>
      <c r="AT23" s="1438" t="b">
        <f t="shared" si="1"/>
        <v>1</v>
      </c>
      <c r="AU23" s="1438" t="b">
        <f t="shared" si="2"/>
        <v>1</v>
      </c>
      <c r="AV23" s="1438" t="b">
        <f t="shared" si="3"/>
        <v>1</v>
      </c>
      <c r="AW23" s="1438" t="b">
        <f t="shared" si="4"/>
        <v>1</v>
      </c>
      <c r="AX23" s="1438" t="b">
        <f t="shared" si="5"/>
        <v>1</v>
      </c>
    </row>
    <row r="24" spans="1:50" s="78" customFormat="1" ht="31.5">
      <c r="A24" s="1089" t="s">
        <v>459</v>
      </c>
      <c r="B24" s="1090" t="s">
        <v>54</v>
      </c>
      <c r="C24" s="1091"/>
      <c r="D24" s="196"/>
      <c r="E24" s="1092"/>
      <c r="F24" s="1086"/>
      <c r="G24" s="1079">
        <f>G25+G26</f>
        <v>4</v>
      </c>
      <c r="H24" s="1087">
        <f t="shared" si="6"/>
        <v>120</v>
      </c>
      <c r="I24" s="465"/>
      <c r="J24" s="1083"/>
      <c r="K24" s="85"/>
      <c r="L24" s="219"/>
      <c r="M24" s="201"/>
      <c r="N24" s="1084"/>
      <c r="O24" s="1549"/>
      <c r="P24" s="1893"/>
      <c r="Q24" s="114"/>
      <c r="R24" s="1852"/>
      <c r="S24" s="1853"/>
      <c r="T24" s="1093"/>
      <c r="U24" s="8"/>
      <c r="V24" s="1094"/>
      <c r="AS24" s="1438" t="b">
        <f t="shared" si="0"/>
        <v>1</v>
      </c>
      <c r="AT24" s="1438" t="b">
        <f t="shared" si="1"/>
        <v>1</v>
      </c>
      <c r="AU24" s="1438" t="b">
        <f t="shared" si="2"/>
        <v>1</v>
      </c>
      <c r="AV24" s="1438" t="b">
        <f t="shared" si="3"/>
        <v>1</v>
      </c>
      <c r="AW24" s="1438" t="b">
        <f t="shared" si="4"/>
        <v>1</v>
      </c>
      <c r="AX24" s="1438" t="b">
        <f t="shared" si="5"/>
        <v>1</v>
      </c>
    </row>
    <row r="25" spans="1:50" s="78" customFormat="1" ht="15.75">
      <c r="A25" s="1089"/>
      <c r="B25" s="1095" t="s">
        <v>414</v>
      </c>
      <c r="C25" s="1091"/>
      <c r="D25" s="196"/>
      <c r="E25" s="197"/>
      <c r="F25" s="1086"/>
      <c r="G25" s="1079">
        <v>1</v>
      </c>
      <c r="H25" s="1087">
        <f t="shared" si="6"/>
        <v>30</v>
      </c>
      <c r="I25" s="465"/>
      <c r="J25" s="1083"/>
      <c r="K25" s="85"/>
      <c r="L25" s="219"/>
      <c r="M25" s="201"/>
      <c r="N25" s="1084"/>
      <c r="O25" s="1852"/>
      <c r="P25" s="1549"/>
      <c r="Q25" s="114"/>
      <c r="R25" s="1549"/>
      <c r="S25" s="1550"/>
      <c r="T25" s="1093"/>
      <c r="U25" s="8"/>
      <c r="V25" s="1094"/>
      <c r="AS25" s="1438" t="b">
        <f t="shared" si="0"/>
        <v>1</v>
      </c>
      <c r="AT25" s="1438" t="b">
        <f t="shared" si="1"/>
        <v>1</v>
      </c>
      <c r="AU25" s="1438" t="b">
        <f t="shared" si="2"/>
        <v>1</v>
      </c>
      <c r="AV25" s="1438" t="b">
        <f t="shared" si="3"/>
        <v>1</v>
      </c>
      <c r="AW25" s="1438" t="b">
        <f t="shared" si="4"/>
        <v>1</v>
      </c>
      <c r="AX25" s="1438" t="b">
        <f t="shared" si="5"/>
        <v>1</v>
      </c>
    </row>
    <row r="26" spans="1:50" s="78" customFormat="1" ht="15.75">
      <c r="A26" s="1089"/>
      <c r="B26" s="1095" t="s">
        <v>42</v>
      </c>
      <c r="C26" s="1091">
        <v>4</v>
      </c>
      <c r="D26" s="196"/>
      <c r="E26" s="197"/>
      <c r="F26" s="1086"/>
      <c r="G26" s="1079">
        <v>3</v>
      </c>
      <c r="H26" s="1087">
        <f t="shared" si="6"/>
        <v>90</v>
      </c>
      <c r="I26" s="465">
        <v>10</v>
      </c>
      <c r="J26" s="219" t="s">
        <v>35</v>
      </c>
      <c r="K26" s="85"/>
      <c r="L26" s="219" t="s">
        <v>265</v>
      </c>
      <c r="M26" s="201">
        <f>H26-I26</f>
        <v>80</v>
      </c>
      <c r="N26" s="1084"/>
      <c r="O26" s="1852"/>
      <c r="P26" s="1549"/>
      <c r="Q26" s="114"/>
      <c r="R26" s="1852" t="s">
        <v>333</v>
      </c>
      <c r="S26" s="1853"/>
      <c r="T26" s="1093"/>
      <c r="U26" s="8"/>
      <c r="V26" s="1094"/>
      <c r="AS26" s="1438" t="b">
        <f t="shared" si="0"/>
        <v>1</v>
      </c>
      <c r="AT26" s="1438" t="b">
        <f t="shared" si="1"/>
        <v>1</v>
      </c>
      <c r="AU26" s="1438" t="b">
        <f t="shared" si="2"/>
        <v>1</v>
      </c>
      <c r="AV26" s="1438" t="b">
        <f t="shared" si="3"/>
        <v>0</v>
      </c>
      <c r="AW26" s="1438" t="b">
        <f t="shared" si="4"/>
        <v>1</v>
      </c>
      <c r="AX26" s="1438" t="b">
        <f t="shared" si="5"/>
        <v>1</v>
      </c>
    </row>
    <row r="27" spans="1:50" s="78" customFormat="1" ht="15.75">
      <c r="A27" s="1089" t="s">
        <v>460</v>
      </c>
      <c r="B27" s="1090" t="s">
        <v>166</v>
      </c>
      <c r="C27" s="1351"/>
      <c r="D27" s="200"/>
      <c r="E27" s="1092"/>
      <c r="F27" s="1086"/>
      <c r="G27" s="1079">
        <f>G28+G29</f>
        <v>6</v>
      </c>
      <c r="H27" s="1087">
        <f t="shared" si="6"/>
        <v>180</v>
      </c>
      <c r="I27" s="465"/>
      <c r="J27" s="1083"/>
      <c r="K27" s="85"/>
      <c r="L27" s="219"/>
      <c r="M27" s="201"/>
      <c r="N27" s="1084"/>
      <c r="O27" s="1852"/>
      <c r="P27" s="1549"/>
      <c r="Q27" s="114"/>
      <c r="R27" s="2032"/>
      <c r="S27" s="2033"/>
      <c r="T27" s="1067"/>
      <c r="U27" s="1007"/>
      <c r="V27" s="1015"/>
      <c r="W27" s="972"/>
      <c r="X27" s="972"/>
      <c r="Y27" s="972"/>
      <c r="Z27" s="972"/>
      <c r="AA27" s="972"/>
      <c r="AB27" s="972"/>
      <c r="AC27" s="972"/>
      <c r="AD27" s="972"/>
      <c r="AE27" s="972"/>
      <c r="AF27" s="972"/>
      <c r="AG27" s="972"/>
      <c r="AH27" s="972"/>
      <c r="AI27" s="972"/>
      <c r="AJ27" s="972"/>
      <c r="AK27" s="972"/>
      <c r="AL27" s="972"/>
      <c r="AN27" s="894">
        <f>AN23+AM23+AM19</f>
        <v>180</v>
      </c>
      <c r="AS27" s="1438" t="b">
        <f t="shared" si="0"/>
        <v>1</v>
      </c>
      <c r="AT27" s="1438" t="b">
        <f t="shared" si="1"/>
        <v>1</v>
      </c>
      <c r="AU27" s="1438" t="b">
        <f t="shared" si="2"/>
        <v>1</v>
      </c>
      <c r="AV27" s="1438" t="b">
        <f t="shared" si="3"/>
        <v>1</v>
      </c>
      <c r="AW27" s="1438" t="b">
        <f t="shared" si="4"/>
        <v>1</v>
      </c>
      <c r="AX27" s="1438" t="b">
        <f t="shared" si="5"/>
        <v>1</v>
      </c>
    </row>
    <row r="28" spans="1:50" s="78" customFormat="1" ht="15.75">
      <c r="A28" s="1089"/>
      <c r="B28" s="1095" t="s">
        <v>414</v>
      </c>
      <c r="C28" s="1351"/>
      <c r="D28" s="200"/>
      <c r="E28" s="197"/>
      <c r="F28" s="1086"/>
      <c r="G28" s="1079">
        <v>1</v>
      </c>
      <c r="H28" s="1087">
        <f t="shared" si="6"/>
        <v>30</v>
      </c>
      <c r="I28" s="465"/>
      <c r="J28" s="1083"/>
      <c r="K28" s="85"/>
      <c r="L28" s="219"/>
      <c r="M28" s="201"/>
      <c r="N28" s="1084"/>
      <c r="O28" s="1852"/>
      <c r="P28" s="1549"/>
      <c r="Q28" s="114"/>
      <c r="R28" s="2032"/>
      <c r="S28" s="2033"/>
      <c r="T28" s="1067"/>
      <c r="U28" s="1007"/>
      <c r="V28" s="1015"/>
      <c r="W28" s="972"/>
      <c r="X28" s="972"/>
      <c r="Y28" s="972"/>
      <c r="Z28" s="972"/>
      <c r="AA28" s="972"/>
      <c r="AB28" s="972"/>
      <c r="AC28" s="972"/>
      <c r="AD28" s="972"/>
      <c r="AE28" s="972"/>
      <c r="AF28" s="972"/>
      <c r="AG28" s="972"/>
      <c r="AH28" s="972"/>
      <c r="AI28" s="972"/>
      <c r="AJ28" s="972"/>
      <c r="AK28" s="972"/>
      <c r="AL28" s="972"/>
      <c r="AS28" s="1438" t="b">
        <f t="shared" si="0"/>
        <v>1</v>
      </c>
      <c r="AT28" s="1438" t="b">
        <f t="shared" si="1"/>
        <v>1</v>
      </c>
      <c r="AU28" s="1438" t="b">
        <f t="shared" si="2"/>
        <v>1</v>
      </c>
      <c r="AV28" s="1438" t="b">
        <f t="shared" si="3"/>
        <v>1</v>
      </c>
      <c r="AW28" s="1438" t="b">
        <f t="shared" si="4"/>
        <v>1</v>
      </c>
      <c r="AX28" s="1438" t="b">
        <f t="shared" si="5"/>
        <v>1</v>
      </c>
    </row>
    <row r="29" spans="1:50" s="78" customFormat="1" ht="15.75">
      <c r="A29" s="1089"/>
      <c r="B29" s="1352" t="s">
        <v>42</v>
      </c>
      <c r="C29" s="1351">
        <v>1</v>
      </c>
      <c r="D29" s="200"/>
      <c r="E29" s="197"/>
      <c r="F29" s="1086"/>
      <c r="G29" s="1079">
        <v>5</v>
      </c>
      <c r="H29" s="1087">
        <f t="shared" si="6"/>
        <v>150</v>
      </c>
      <c r="I29" s="465">
        <v>12</v>
      </c>
      <c r="J29" s="1083" t="s">
        <v>256</v>
      </c>
      <c r="K29" s="219" t="s">
        <v>35</v>
      </c>
      <c r="L29" s="219"/>
      <c r="M29" s="201">
        <f>H29-I29</f>
        <v>138</v>
      </c>
      <c r="N29" s="114" t="s">
        <v>36</v>
      </c>
      <c r="O29" s="1852"/>
      <c r="P29" s="1549"/>
      <c r="Q29" s="114"/>
      <c r="R29" s="2032"/>
      <c r="S29" s="2033"/>
      <c r="T29" s="1067"/>
      <c r="U29" s="1007"/>
      <c r="V29" s="1018"/>
      <c r="W29" s="972"/>
      <c r="X29" s="972"/>
      <c r="Y29" s="972"/>
      <c r="Z29" s="972"/>
      <c r="AA29" s="972"/>
      <c r="AB29" s="972"/>
      <c r="AC29" s="972"/>
      <c r="AD29" s="972"/>
      <c r="AE29" s="972"/>
      <c r="AF29" s="972"/>
      <c r="AG29" s="972"/>
      <c r="AH29" s="972"/>
      <c r="AI29" s="972"/>
      <c r="AJ29" s="972"/>
      <c r="AK29" s="972"/>
      <c r="AL29" s="972"/>
      <c r="AM29" s="894">
        <f>G13+G19+G22+G26+G29+G32+G33+G36+G40+G43+G44+G47+G54+G57+G58+G61+G64+G67+G70+G73+G118+G121+G124+G127+G130+G133+G134+G136+G137+G140+G141+G144+G147+G150+G151+G152+G153+G155+G156+G157+G158+G159+G110</f>
        <v>176</v>
      </c>
      <c r="AS29" s="1438" t="b">
        <f t="shared" si="0"/>
        <v>0</v>
      </c>
      <c r="AT29" s="1438" t="b">
        <f t="shared" si="1"/>
        <v>1</v>
      </c>
      <c r="AU29" s="1438" t="b">
        <f t="shared" si="2"/>
        <v>1</v>
      </c>
      <c r="AV29" s="1438" t="b">
        <f t="shared" si="3"/>
        <v>1</v>
      </c>
      <c r="AW29" s="1438" t="b">
        <f t="shared" si="4"/>
        <v>1</v>
      </c>
      <c r="AX29" s="1438" t="b">
        <f t="shared" si="5"/>
        <v>1</v>
      </c>
    </row>
    <row r="30" spans="1:50" s="78" customFormat="1" ht="15.75">
      <c r="A30" s="1089" t="s">
        <v>461</v>
      </c>
      <c r="B30" s="1090" t="s">
        <v>78</v>
      </c>
      <c r="C30" s="1351"/>
      <c r="D30" s="200"/>
      <c r="E30" s="197"/>
      <c r="F30" s="1086"/>
      <c r="G30" s="1079">
        <f>G31+G32+G33</f>
        <v>18</v>
      </c>
      <c r="H30" s="1085">
        <f>H31+H32+H33</f>
        <v>540</v>
      </c>
      <c r="I30" s="465"/>
      <c r="J30" s="1083"/>
      <c r="K30" s="219"/>
      <c r="L30" s="219"/>
      <c r="M30" s="201"/>
      <c r="N30" s="114"/>
      <c r="O30" s="1852"/>
      <c r="P30" s="1549"/>
      <c r="Q30" s="114"/>
      <c r="R30" s="1873"/>
      <c r="S30" s="1874"/>
      <c r="T30" s="1067"/>
      <c r="U30" s="1007"/>
      <c r="V30" s="1018"/>
      <c r="W30" s="972"/>
      <c r="X30" s="972"/>
      <c r="Y30" s="972"/>
      <c r="Z30" s="972"/>
      <c r="AA30" s="972"/>
      <c r="AB30" s="972"/>
      <c r="AC30" s="972"/>
      <c r="AD30" s="972"/>
      <c r="AE30" s="972"/>
      <c r="AF30" s="972"/>
      <c r="AG30" s="972"/>
      <c r="AH30" s="972"/>
      <c r="AI30" s="972"/>
      <c r="AJ30" s="972"/>
      <c r="AK30" s="972"/>
      <c r="AL30" s="972"/>
      <c r="AS30" s="1438" t="b">
        <f t="shared" si="0"/>
        <v>1</v>
      </c>
      <c r="AT30" s="1438" t="b">
        <f t="shared" si="1"/>
        <v>1</v>
      </c>
      <c r="AU30" s="1438" t="b">
        <f t="shared" si="2"/>
        <v>1</v>
      </c>
      <c r="AV30" s="1438" t="b">
        <f t="shared" si="3"/>
        <v>1</v>
      </c>
      <c r="AW30" s="1438" t="b">
        <f t="shared" si="4"/>
        <v>1</v>
      </c>
      <c r="AX30" s="1438" t="b">
        <f t="shared" si="5"/>
        <v>1</v>
      </c>
    </row>
    <row r="31" spans="1:50" s="78" customFormat="1" ht="15.75">
      <c r="A31" s="1089"/>
      <c r="B31" s="1095" t="s">
        <v>414</v>
      </c>
      <c r="C31" s="1351"/>
      <c r="D31" s="200"/>
      <c r="E31" s="197"/>
      <c r="F31" s="1086"/>
      <c r="G31" s="1079">
        <v>4</v>
      </c>
      <c r="H31" s="1087">
        <f t="shared" si="6"/>
        <v>120</v>
      </c>
      <c r="I31" s="465"/>
      <c r="J31" s="1083"/>
      <c r="K31" s="219"/>
      <c r="L31" s="219"/>
      <c r="M31" s="201"/>
      <c r="N31" s="114"/>
      <c r="O31" s="1852"/>
      <c r="P31" s="1549"/>
      <c r="Q31" s="114"/>
      <c r="R31" s="1873"/>
      <c r="S31" s="1874"/>
      <c r="T31" s="1067"/>
      <c r="U31" s="1007"/>
      <c r="V31" s="1018"/>
      <c r="W31" s="972"/>
      <c r="X31" s="972"/>
      <c r="Y31" s="972"/>
      <c r="Z31" s="972"/>
      <c r="AA31" s="972"/>
      <c r="AB31" s="972"/>
      <c r="AC31" s="972"/>
      <c r="AD31" s="972"/>
      <c r="AE31" s="972"/>
      <c r="AF31" s="972"/>
      <c r="AG31" s="972"/>
      <c r="AH31" s="972"/>
      <c r="AI31" s="972"/>
      <c r="AJ31" s="972"/>
      <c r="AK31" s="972"/>
      <c r="AL31" s="972"/>
      <c r="AS31" s="1438" t="b">
        <f t="shared" si="0"/>
        <v>1</v>
      </c>
      <c r="AT31" s="1438" t="b">
        <f t="shared" si="1"/>
        <v>1</v>
      </c>
      <c r="AU31" s="1438" t="b">
        <f t="shared" si="2"/>
        <v>1</v>
      </c>
      <c r="AV31" s="1438" t="b">
        <f t="shared" si="3"/>
        <v>1</v>
      </c>
      <c r="AW31" s="1438" t="b">
        <f t="shared" si="4"/>
        <v>1</v>
      </c>
      <c r="AX31" s="1438" t="b">
        <f t="shared" si="5"/>
        <v>1</v>
      </c>
    </row>
    <row r="32" spans="1:50" s="78" customFormat="1" ht="15.75">
      <c r="A32" s="1089"/>
      <c r="B32" s="1095" t="s">
        <v>42</v>
      </c>
      <c r="C32" s="1351">
        <v>1</v>
      </c>
      <c r="D32" s="200"/>
      <c r="E32" s="197"/>
      <c r="F32" s="1086"/>
      <c r="G32" s="1079">
        <v>7</v>
      </c>
      <c r="H32" s="1087">
        <f t="shared" si="6"/>
        <v>210</v>
      </c>
      <c r="I32" s="465">
        <v>12</v>
      </c>
      <c r="J32" s="1083" t="s">
        <v>257</v>
      </c>
      <c r="K32" s="219"/>
      <c r="L32" s="219" t="s">
        <v>37</v>
      </c>
      <c r="M32" s="201">
        <f>H32-I32</f>
        <v>198</v>
      </c>
      <c r="N32" s="114" t="s">
        <v>36</v>
      </c>
      <c r="O32" s="1852"/>
      <c r="P32" s="1549"/>
      <c r="Q32" s="114"/>
      <c r="R32" s="1873"/>
      <c r="S32" s="1874"/>
      <c r="T32" s="1067"/>
      <c r="U32" s="1007"/>
      <c r="V32" s="1018"/>
      <c r="W32" s="972"/>
      <c r="X32" s="972"/>
      <c r="Y32" s="972"/>
      <c r="Z32" s="972"/>
      <c r="AA32" s="972"/>
      <c r="AB32" s="972"/>
      <c r="AC32" s="972"/>
      <c r="AD32" s="972"/>
      <c r="AE32" s="972"/>
      <c r="AF32" s="972"/>
      <c r="AG32" s="972"/>
      <c r="AH32" s="972"/>
      <c r="AI32" s="972"/>
      <c r="AJ32" s="972"/>
      <c r="AK32" s="972"/>
      <c r="AL32" s="972"/>
      <c r="AS32" s="1438" t="b">
        <f t="shared" si="0"/>
        <v>0</v>
      </c>
      <c r="AT32" s="1438" t="b">
        <f t="shared" si="1"/>
        <v>1</v>
      </c>
      <c r="AU32" s="1438" t="b">
        <f t="shared" si="2"/>
        <v>1</v>
      </c>
      <c r="AV32" s="1438" t="b">
        <f t="shared" si="3"/>
        <v>1</v>
      </c>
      <c r="AW32" s="1438" t="b">
        <f t="shared" si="4"/>
        <v>1</v>
      </c>
      <c r="AX32" s="1438" t="b">
        <f t="shared" si="5"/>
        <v>1</v>
      </c>
    </row>
    <row r="33" spans="1:50" s="78" customFormat="1" ht="15.75">
      <c r="A33" s="1089"/>
      <c r="B33" s="1095" t="s">
        <v>42</v>
      </c>
      <c r="C33" s="1351">
        <v>2</v>
      </c>
      <c r="D33" s="200"/>
      <c r="E33" s="197"/>
      <c r="F33" s="1086"/>
      <c r="G33" s="1079">
        <v>7</v>
      </c>
      <c r="H33" s="1087">
        <f t="shared" si="6"/>
        <v>210</v>
      </c>
      <c r="I33" s="465">
        <v>12</v>
      </c>
      <c r="J33" s="1083" t="s">
        <v>257</v>
      </c>
      <c r="K33" s="219"/>
      <c r="L33" s="219" t="s">
        <v>37</v>
      </c>
      <c r="M33" s="201">
        <f>H33-I33</f>
        <v>198</v>
      </c>
      <c r="N33" s="114"/>
      <c r="O33" s="1852" t="s">
        <v>36</v>
      </c>
      <c r="P33" s="1549"/>
      <c r="Q33" s="114"/>
      <c r="R33" s="1873"/>
      <c r="S33" s="1874"/>
      <c r="T33" s="1067"/>
      <c r="U33" s="1007"/>
      <c r="V33" s="1018"/>
      <c r="W33" s="972"/>
      <c r="X33" s="972"/>
      <c r="Y33" s="972"/>
      <c r="Z33" s="972"/>
      <c r="AA33" s="972"/>
      <c r="AB33" s="972"/>
      <c r="AC33" s="972"/>
      <c r="AD33" s="972"/>
      <c r="AE33" s="972"/>
      <c r="AF33" s="972"/>
      <c r="AG33" s="972"/>
      <c r="AH33" s="972"/>
      <c r="AI33" s="972"/>
      <c r="AJ33" s="972"/>
      <c r="AK33" s="972"/>
      <c r="AL33" s="972"/>
      <c r="AS33" s="1438" t="b">
        <f t="shared" si="0"/>
        <v>1</v>
      </c>
      <c r="AT33" s="1438" t="b">
        <f t="shared" si="1"/>
        <v>0</v>
      </c>
      <c r="AU33" s="1438" t="b">
        <f t="shared" si="2"/>
        <v>1</v>
      </c>
      <c r="AV33" s="1438" t="b">
        <f t="shared" si="3"/>
        <v>1</v>
      </c>
      <c r="AW33" s="1438" t="b">
        <f t="shared" si="4"/>
        <v>1</v>
      </c>
      <c r="AX33" s="1438" t="b">
        <f t="shared" si="5"/>
        <v>1</v>
      </c>
    </row>
    <row r="34" spans="1:50" s="78" customFormat="1" ht="28.5" customHeight="1">
      <c r="A34" s="1089" t="s">
        <v>462</v>
      </c>
      <c r="B34" s="1090" t="s">
        <v>74</v>
      </c>
      <c r="C34" s="1351"/>
      <c r="D34" s="200"/>
      <c r="E34" s="1092"/>
      <c r="F34" s="1086"/>
      <c r="G34" s="1079">
        <f>G35+G36</f>
        <v>6.5</v>
      </c>
      <c r="H34" s="1087">
        <f t="shared" si="6"/>
        <v>195</v>
      </c>
      <c r="I34" s="465"/>
      <c r="J34" s="1083"/>
      <c r="K34" s="219"/>
      <c r="L34" s="219"/>
      <c r="M34" s="201"/>
      <c r="N34" s="114"/>
      <c r="O34" s="1549"/>
      <c r="P34" s="1893"/>
      <c r="Q34" s="114"/>
      <c r="R34" s="1873"/>
      <c r="S34" s="1874"/>
      <c r="T34" s="1067"/>
      <c r="U34" s="1007"/>
      <c r="V34" s="1018"/>
      <c r="W34" s="972"/>
      <c r="X34" s="972"/>
      <c r="Y34" s="972"/>
      <c r="Z34" s="972"/>
      <c r="AA34" s="972"/>
      <c r="AB34" s="972"/>
      <c r="AC34" s="972"/>
      <c r="AD34" s="972"/>
      <c r="AE34" s="972"/>
      <c r="AF34" s="972"/>
      <c r="AG34" s="972"/>
      <c r="AH34" s="972"/>
      <c r="AI34" s="972"/>
      <c r="AJ34" s="972"/>
      <c r="AK34" s="972"/>
      <c r="AL34" s="972"/>
      <c r="AM34" s="680">
        <f>G50+G76+G105+G110+G207</f>
        <v>180</v>
      </c>
      <c r="AS34" s="1438" t="b">
        <f t="shared" si="0"/>
        <v>1</v>
      </c>
      <c r="AT34" s="1438" t="b">
        <f t="shared" si="1"/>
        <v>1</v>
      </c>
      <c r="AU34" s="1438" t="b">
        <f t="shared" si="2"/>
        <v>1</v>
      </c>
      <c r="AV34" s="1438" t="b">
        <f t="shared" si="3"/>
        <v>1</v>
      </c>
      <c r="AW34" s="1438" t="b">
        <f t="shared" si="4"/>
        <v>1</v>
      </c>
      <c r="AX34" s="1438" t="b">
        <f t="shared" si="5"/>
        <v>1</v>
      </c>
    </row>
    <row r="35" spans="1:50" s="78" customFormat="1" ht="15.75">
      <c r="A35" s="1089"/>
      <c r="B35" s="1095" t="s">
        <v>414</v>
      </c>
      <c r="C35" s="1351"/>
      <c r="D35" s="200"/>
      <c r="E35" s="197"/>
      <c r="F35" s="1086"/>
      <c r="G35" s="1079">
        <v>1.5</v>
      </c>
      <c r="H35" s="1087">
        <f t="shared" si="6"/>
        <v>45</v>
      </c>
      <c r="I35" s="465"/>
      <c r="J35" s="1083"/>
      <c r="K35" s="219"/>
      <c r="L35" s="219"/>
      <c r="M35" s="201"/>
      <c r="N35" s="114"/>
      <c r="O35" s="1549"/>
      <c r="P35" s="1893"/>
      <c r="Q35" s="114"/>
      <c r="R35" s="2032"/>
      <c r="S35" s="2033"/>
      <c r="T35" s="1067"/>
      <c r="U35" s="1007"/>
      <c r="V35" s="1018"/>
      <c r="W35" s="972"/>
      <c r="X35" s="972"/>
      <c r="Y35" s="972"/>
      <c r="Z35" s="972"/>
      <c r="AA35" s="972"/>
      <c r="AB35" s="972"/>
      <c r="AC35" s="972"/>
      <c r="AD35" s="972"/>
      <c r="AE35" s="972"/>
      <c r="AF35" s="972"/>
      <c r="AG35" s="972"/>
      <c r="AH35" s="972"/>
      <c r="AI35" s="972"/>
      <c r="AJ35" s="972"/>
      <c r="AK35" s="972"/>
      <c r="AL35" s="972"/>
      <c r="AS35" s="1438" t="b">
        <f t="shared" si="0"/>
        <v>1</v>
      </c>
      <c r="AT35" s="1438" t="b">
        <f t="shared" si="1"/>
        <v>1</v>
      </c>
      <c r="AU35" s="1438" t="b">
        <f t="shared" si="2"/>
        <v>1</v>
      </c>
      <c r="AV35" s="1438" t="b">
        <f t="shared" si="3"/>
        <v>1</v>
      </c>
      <c r="AW35" s="1438" t="b">
        <f t="shared" si="4"/>
        <v>1</v>
      </c>
      <c r="AX35" s="1438" t="b">
        <f t="shared" si="5"/>
        <v>1</v>
      </c>
    </row>
    <row r="36" spans="1:50" s="78" customFormat="1" ht="15.75">
      <c r="A36" s="1089"/>
      <c r="B36" s="1095" t="s">
        <v>42</v>
      </c>
      <c r="C36" s="1351"/>
      <c r="D36" s="200" t="s">
        <v>420</v>
      </c>
      <c r="E36" s="197"/>
      <c r="F36" s="1086"/>
      <c r="G36" s="1079">
        <v>5</v>
      </c>
      <c r="H36" s="1087">
        <f t="shared" si="6"/>
        <v>150</v>
      </c>
      <c r="I36" s="465">
        <v>4</v>
      </c>
      <c r="J36" s="1083" t="s">
        <v>256</v>
      </c>
      <c r="K36" s="219"/>
      <c r="L36" s="219"/>
      <c r="M36" s="201">
        <f>H36-I36</f>
        <v>146</v>
      </c>
      <c r="N36" s="114" t="s">
        <v>256</v>
      </c>
      <c r="O36" s="1549"/>
      <c r="P36" s="1893"/>
      <c r="Q36" s="114"/>
      <c r="R36" s="2032"/>
      <c r="S36" s="2033"/>
      <c r="T36" s="1093"/>
      <c r="U36" s="1007"/>
      <c r="V36" s="1018"/>
      <c r="W36" s="972"/>
      <c r="X36" s="972"/>
      <c r="Y36" s="972"/>
      <c r="Z36" s="972"/>
      <c r="AA36" s="972"/>
      <c r="AB36" s="972"/>
      <c r="AC36" s="972"/>
      <c r="AD36" s="972"/>
      <c r="AE36" s="972"/>
      <c r="AF36" s="972"/>
      <c r="AG36" s="972"/>
      <c r="AH36" s="972"/>
      <c r="AI36" s="972"/>
      <c r="AJ36" s="972"/>
      <c r="AK36" s="972"/>
      <c r="AL36" s="972"/>
      <c r="AS36" s="1438" t="b">
        <f t="shared" si="0"/>
        <v>0</v>
      </c>
      <c r="AT36" s="1438" t="b">
        <f t="shared" si="1"/>
        <v>1</v>
      </c>
      <c r="AU36" s="1438" t="b">
        <f t="shared" si="2"/>
        <v>1</v>
      </c>
      <c r="AV36" s="1438" t="b">
        <f t="shared" si="3"/>
        <v>1</v>
      </c>
      <c r="AW36" s="1438" t="b">
        <f t="shared" si="4"/>
        <v>1</v>
      </c>
      <c r="AX36" s="1438" t="b">
        <f t="shared" si="5"/>
        <v>1</v>
      </c>
    </row>
    <row r="37" spans="1:50" s="78" customFormat="1" ht="29.25" customHeight="1">
      <c r="A37" s="1089" t="s">
        <v>463</v>
      </c>
      <c r="B37" s="1353" t="s">
        <v>136</v>
      </c>
      <c r="C37" s="1351"/>
      <c r="D37" s="200"/>
      <c r="E37" s="197"/>
      <c r="F37" s="1086"/>
      <c r="G37" s="1079">
        <f>G38+G40+G39</f>
        <v>6.5</v>
      </c>
      <c r="H37" s="1087">
        <f t="shared" si="6"/>
        <v>195</v>
      </c>
      <c r="I37" s="465"/>
      <c r="J37" s="1083"/>
      <c r="K37" s="219"/>
      <c r="L37" s="219"/>
      <c r="M37" s="201"/>
      <c r="N37" s="114"/>
      <c r="O37" s="1549"/>
      <c r="P37" s="1893"/>
      <c r="Q37" s="114"/>
      <c r="R37" s="2032"/>
      <c r="S37" s="2033"/>
      <c r="T37" s="1093"/>
      <c r="U37" s="1007"/>
      <c r="V37" s="1018"/>
      <c r="W37" s="972"/>
      <c r="X37" s="972"/>
      <c r="Y37" s="972"/>
      <c r="Z37" s="972"/>
      <c r="AA37" s="972"/>
      <c r="AB37" s="972"/>
      <c r="AC37" s="972"/>
      <c r="AD37" s="972"/>
      <c r="AE37" s="972"/>
      <c r="AF37" s="972"/>
      <c r="AG37" s="972"/>
      <c r="AH37" s="972"/>
      <c r="AI37" s="972"/>
      <c r="AJ37" s="972"/>
      <c r="AK37" s="972"/>
      <c r="AL37" s="972"/>
      <c r="AS37" s="1438" t="b">
        <f t="shared" si="0"/>
        <v>1</v>
      </c>
      <c r="AT37" s="1438" t="b">
        <f t="shared" si="1"/>
        <v>1</v>
      </c>
      <c r="AU37" s="1438" t="b">
        <f t="shared" si="2"/>
        <v>1</v>
      </c>
      <c r="AV37" s="1438" t="b">
        <f t="shared" si="3"/>
        <v>1</v>
      </c>
      <c r="AW37" s="1438" t="b">
        <f t="shared" si="4"/>
        <v>1</v>
      </c>
      <c r="AX37" s="1438" t="b">
        <f t="shared" si="5"/>
        <v>1</v>
      </c>
    </row>
    <row r="38" spans="1:50" s="78" customFormat="1" ht="31.5">
      <c r="A38" s="1089"/>
      <c r="B38" s="1095" t="s">
        <v>422</v>
      </c>
      <c r="C38" s="1351"/>
      <c r="D38" s="200"/>
      <c r="E38" s="197"/>
      <c r="F38" s="1086"/>
      <c r="G38" s="1079">
        <v>3</v>
      </c>
      <c r="H38" s="1087">
        <f t="shared" si="6"/>
        <v>90</v>
      </c>
      <c r="I38" s="465"/>
      <c r="J38" s="1083"/>
      <c r="K38" s="219"/>
      <c r="L38" s="219"/>
      <c r="M38" s="201"/>
      <c r="N38" s="114"/>
      <c r="O38" s="1549"/>
      <c r="P38" s="1893"/>
      <c r="Q38" s="114"/>
      <c r="R38" s="2032"/>
      <c r="S38" s="2033"/>
      <c r="T38" s="1093"/>
      <c r="U38" s="1007"/>
      <c r="V38" s="1018"/>
      <c r="W38" s="972"/>
      <c r="X38" s="972"/>
      <c r="Y38" s="972"/>
      <c r="Z38" s="972"/>
      <c r="AA38" s="972"/>
      <c r="AB38" s="972"/>
      <c r="AC38" s="972"/>
      <c r="AD38" s="972"/>
      <c r="AE38" s="972"/>
      <c r="AF38" s="972"/>
      <c r="AG38" s="972"/>
      <c r="AH38" s="972"/>
      <c r="AI38" s="972"/>
      <c r="AJ38" s="972"/>
      <c r="AK38" s="972"/>
      <c r="AL38" s="972"/>
      <c r="AM38" s="894">
        <f>G47+G44+G43+G40+G36+G33+G32+G29+G26+G13+G19+G22</f>
        <v>54.5</v>
      </c>
      <c r="AO38" s="680">
        <f>I50</f>
        <v>108</v>
      </c>
      <c r="AS38" s="1438" t="b">
        <f t="shared" si="0"/>
        <v>1</v>
      </c>
      <c r="AT38" s="1438" t="b">
        <f t="shared" si="1"/>
        <v>1</v>
      </c>
      <c r="AU38" s="1438" t="b">
        <f t="shared" si="2"/>
        <v>1</v>
      </c>
      <c r="AV38" s="1438" t="b">
        <f t="shared" si="3"/>
        <v>1</v>
      </c>
      <c r="AW38" s="1438" t="b">
        <f t="shared" si="4"/>
        <v>1</v>
      </c>
      <c r="AX38" s="1438" t="b">
        <f t="shared" si="5"/>
        <v>1</v>
      </c>
    </row>
    <row r="39" spans="1:50" s="78" customFormat="1" ht="31.5">
      <c r="A39" s="1089"/>
      <c r="B39" s="1095" t="s">
        <v>423</v>
      </c>
      <c r="C39" s="1351"/>
      <c r="D39" s="200"/>
      <c r="E39" s="197"/>
      <c r="F39" s="1086"/>
      <c r="G39" s="1079">
        <v>1</v>
      </c>
      <c r="H39" s="1087">
        <f t="shared" si="6"/>
        <v>30</v>
      </c>
      <c r="I39" s="465"/>
      <c r="J39" s="1083"/>
      <c r="K39" s="219"/>
      <c r="L39" s="219"/>
      <c r="M39" s="201"/>
      <c r="N39" s="114"/>
      <c r="O39" s="1549"/>
      <c r="P39" s="1893"/>
      <c r="Q39" s="114"/>
      <c r="R39" s="2032"/>
      <c r="S39" s="2033"/>
      <c r="T39" s="1093"/>
      <c r="U39" s="1007"/>
      <c r="V39" s="1018"/>
      <c r="W39" s="972"/>
      <c r="X39" s="972"/>
      <c r="Y39" s="972"/>
      <c r="Z39" s="972"/>
      <c r="AA39" s="972"/>
      <c r="AB39" s="972"/>
      <c r="AC39" s="972"/>
      <c r="AD39" s="972"/>
      <c r="AE39" s="972"/>
      <c r="AF39" s="972"/>
      <c r="AG39" s="972"/>
      <c r="AH39" s="972"/>
      <c r="AI39" s="972"/>
      <c r="AJ39" s="972"/>
      <c r="AK39" s="972"/>
      <c r="AL39" s="972"/>
      <c r="AS39" s="1438" t="b">
        <f t="shared" si="0"/>
        <v>1</v>
      </c>
      <c r="AT39" s="1438" t="b">
        <f t="shared" si="1"/>
        <v>1</v>
      </c>
      <c r="AU39" s="1438" t="b">
        <f t="shared" si="2"/>
        <v>1</v>
      </c>
      <c r="AV39" s="1438" t="b">
        <f t="shared" si="3"/>
        <v>1</v>
      </c>
      <c r="AW39" s="1438" t="b">
        <f t="shared" si="4"/>
        <v>1</v>
      </c>
      <c r="AX39" s="1438" t="b">
        <f t="shared" si="5"/>
        <v>1</v>
      </c>
    </row>
    <row r="40" spans="1:50" s="78" customFormat="1" ht="15.75">
      <c r="A40" s="1089"/>
      <c r="B40" s="1095" t="s">
        <v>42</v>
      </c>
      <c r="C40" s="1351">
        <v>5</v>
      </c>
      <c r="D40" s="200"/>
      <c r="E40" s="197"/>
      <c r="F40" s="1086"/>
      <c r="G40" s="1079">
        <v>2.5</v>
      </c>
      <c r="H40" s="1087">
        <f t="shared" si="6"/>
        <v>75</v>
      </c>
      <c r="I40" s="465">
        <v>4</v>
      </c>
      <c r="J40" s="1083" t="s">
        <v>256</v>
      </c>
      <c r="K40" s="219"/>
      <c r="L40" s="219"/>
      <c r="M40" s="201">
        <f>H40-I40</f>
        <v>71</v>
      </c>
      <c r="N40" s="114"/>
      <c r="O40" s="1549"/>
      <c r="P40" s="1893"/>
      <c r="Q40" s="114"/>
      <c r="R40" s="1873"/>
      <c r="S40" s="1874"/>
      <c r="T40" s="1093" t="s">
        <v>256</v>
      </c>
      <c r="U40" s="1007"/>
      <c r="V40" s="1018"/>
      <c r="W40" s="972"/>
      <c r="X40" s="972"/>
      <c r="Y40" s="972"/>
      <c r="Z40" s="972"/>
      <c r="AA40" s="972"/>
      <c r="AB40" s="972"/>
      <c r="AC40" s="972"/>
      <c r="AD40" s="972"/>
      <c r="AE40" s="972"/>
      <c r="AF40" s="972"/>
      <c r="AG40" s="972"/>
      <c r="AH40" s="972"/>
      <c r="AI40" s="972"/>
      <c r="AJ40" s="972"/>
      <c r="AK40" s="972"/>
      <c r="AL40" s="972"/>
      <c r="AS40" s="1438" t="b">
        <f t="shared" si="0"/>
        <v>1</v>
      </c>
      <c r="AT40" s="1438" t="b">
        <f t="shared" si="1"/>
        <v>1</v>
      </c>
      <c r="AU40" s="1438" t="b">
        <f t="shared" si="2"/>
        <v>1</v>
      </c>
      <c r="AV40" s="1438" t="b">
        <f t="shared" si="3"/>
        <v>1</v>
      </c>
      <c r="AW40" s="1438" t="b">
        <f t="shared" si="4"/>
        <v>0</v>
      </c>
      <c r="AX40" s="1438" t="b">
        <f t="shared" si="5"/>
        <v>1</v>
      </c>
    </row>
    <row r="41" spans="1:50" s="78" customFormat="1" ht="15.75">
      <c r="A41" s="1089" t="s">
        <v>464</v>
      </c>
      <c r="B41" s="1090" t="s">
        <v>56</v>
      </c>
      <c r="C41" s="1351"/>
      <c r="D41" s="200"/>
      <c r="E41" s="197"/>
      <c r="F41" s="1086"/>
      <c r="G41" s="1079">
        <f>G42+G43+G44</f>
        <v>12</v>
      </c>
      <c r="H41" s="1087">
        <f t="shared" si="6"/>
        <v>360</v>
      </c>
      <c r="I41" s="465"/>
      <c r="J41" s="1083"/>
      <c r="K41" s="219"/>
      <c r="L41" s="219"/>
      <c r="M41" s="201"/>
      <c r="N41" s="114"/>
      <c r="O41" s="1549"/>
      <c r="P41" s="1893"/>
      <c r="Q41" s="114"/>
      <c r="R41" s="2032"/>
      <c r="S41" s="2033"/>
      <c r="T41" s="1067"/>
      <c r="U41" s="1007"/>
      <c r="V41" s="1018"/>
      <c r="W41" s="972"/>
      <c r="X41" s="972"/>
      <c r="Y41" s="972"/>
      <c r="Z41" s="972"/>
      <c r="AA41" s="972"/>
      <c r="AB41" s="972"/>
      <c r="AC41" s="972"/>
      <c r="AD41" s="972"/>
      <c r="AE41" s="972"/>
      <c r="AF41" s="972"/>
      <c r="AG41" s="972"/>
      <c r="AH41" s="972"/>
      <c r="AI41" s="972"/>
      <c r="AJ41" s="972"/>
      <c r="AK41" s="972"/>
      <c r="AL41" s="972"/>
      <c r="AS41" s="1438" t="b">
        <f t="shared" si="0"/>
        <v>1</v>
      </c>
      <c r="AT41" s="1438" t="b">
        <f t="shared" si="1"/>
        <v>1</v>
      </c>
      <c r="AU41" s="1438" t="b">
        <f t="shared" si="2"/>
        <v>1</v>
      </c>
      <c r="AV41" s="1438" t="b">
        <f t="shared" si="3"/>
        <v>1</v>
      </c>
      <c r="AW41" s="1438" t="b">
        <f t="shared" si="4"/>
        <v>1</v>
      </c>
      <c r="AX41" s="1438" t="b">
        <f t="shared" si="5"/>
        <v>1</v>
      </c>
    </row>
    <row r="42" spans="1:50" s="78" customFormat="1" ht="15.75">
      <c r="A42" s="1089"/>
      <c r="B42" s="1095" t="s">
        <v>414</v>
      </c>
      <c r="C42" s="1351"/>
      <c r="D42" s="200"/>
      <c r="E42" s="197"/>
      <c r="F42" s="1086"/>
      <c r="G42" s="1079">
        <v>2</v>
      </c>
      <c r="H42" s="1087">
        <f t="shared" si="6"/>
        <v>60</v>
      </c>
      <c r="I42" s="465"/>
      <c r="J42" s="1083"/>
      <c r="K42" s="219"/>
      <c r="L42" s="219"/>
      <c r="M42" s="201"/>
      <c r="N42" s="114"/>
      <c r="O42" s="1852"/>
      <c r="P42" s="1549"/>
      <c r="Q42" s="114"/>
      <c r="R42" s="2032"/>
      <c r="S42" s="2033"/>
      <c r="T42" s="1067"/>
      <c r="U42" s="1007"/>
      <c r="V42" s="1018"/>
      <c r="W42" s="972"/>
      <c r="X42" s="972"/>
      <c r="Y42" s="972"/>
      <c r="Z42" s="972"/>
      <c r="AA42" s="972"/>
      <c r="AB42" s="972"/>
      <c r="AC42" s="972"/>
      <c r="AD42" s="972"/>
      <c r="AE42" s="972"/>
      <c r="AF42" s="972"/>
      <c r="AG42" s="972"/>
      <c r="AH42" s="972"/>
      <c r="AI42" s="972"/>
      <c r="AJ42" s="972"/>
      <c r="AK42" s="972"/>
      <c r="AL42" s="972"/>
      <c r="AS42" s="1438" t="b">
        <f t="shared" si="0"/>
        <v>1</v>
      </c>
      <c r="AT42" s="1438" t="b">
        <f t="shared" si="1"/>
        <v>1</v>
      </c>
      <c r="AU42" s="1438" t="b">
        <f t="shared" si="2"/>
        <v>1</v>
      </c>
      <c r="AV42" s="1438" t="b">
        <f t="shared" si="3"/>
        <v>1</v>
      </c>
      <c r="AW42" s="1438" t="b">
        <f t="shared" si="4"/>
        <v>1</v>
      </c>
      <c r="AX42" s="1438" t="b">
        <f t="shared" si="5"/>
        <v>1</v>
      </c>
    </row>
    <row r="43" spans="1:50" s="78" customFormat="1" ht="15.75">
      <c r="A43" s="1089"/>
      <c r="B43" s="1095" t="s">
        <v>42</v>
      </c>
      <c r="C43" s="1351"/>
      <c r="D43" s="200" t="s">
        <v>420</v>
      </c>
      <c r="E43" s="197"/>
      <c r="F43" s="1086"/>
      <c r="G43" s="1079">
        <v>5</v>
      </c>
      <c r="H43" s="1087">
        <f t="shared" si="6"/>
        <v>150</v>
      </c>
      <c r="I43" s="465">
        <v>16</v>
      </c>
      <c r="J43" s="1083" t="s">
        <v>257</v>
      </c>
      <c r="K43" s="219" t="s">
        <v>256</v>
      </c>
      <c r="L43" s="219" t="s">
        <v>37</v>
      </c>
      <c r="M43" s="201">
        <f>H43-I43</f>
        <v>134</v>
      </c>
      <c r="N43" s="114" t="s">
        <v>162</v>
      </c>
      <c r="O43" s="1852"/>
      <c r="P43" s="1549"/>
      <c r="Q43" s="114"/>
      <c r="R43" s="2032"/>
      <c r="S43" s="2033"/>
      <c r="T43" s="1067"/>
      <c r="U43" s="1007"/>
      <c r="V43" s="1018"/>
      <c r="W43" s="972"/>
      <c r="X43" s="972"/>
      <c r="Y43" s="972"/>
      <c r="Z43" s="972"/>
      <c r="AA43" s="972"/>
      <c r="AB43" s="972"/>
      <c r="AC43" s="972"/>
      <c r="AD43" s="972"/>
      <c r="AE43" s="972"/>
      <c r="AF43" s="972"/>
      <c r="AG43" s="972"/>
      <c r="AH43" s="972"/>
      <c r="AI43" s="972"/>
      <c r="AJ43" s="972"/>
      <c r="AK43" s="972"/>
      <c r="AL43" s="972"/>
      <c r="AS43" s="1438" t="b">
        <f t="shared" si="0"/>
        <v>0</v>
      </c>
      <c r="AT43" s="1438" t="b">
        <f t="shared" si="1"/>
        <v>1</v>
      </c>
      <c r="AU43" s="1438" t="b">
        <f t="shared" si="2"/>
        <v>1</v>
      </c>
      <c r="AV43" s="1438" t="b">
        <f t="shared" si="3"/>
        <v>1</v>
      </c>
      <c r="AW43" s="1438" t="b">
        <f t="shared" si="4"/>
        <v>1</v>
      </c>
      <c r="AX43" s="1438" t="b">
        <f t="shared" si="5"/>
        <v>1</v>
      </c>
    </row>
    <row r="44" spans="1:50" s="78" customFormat="1" ht="15.75">
      <c r="A44" s="1089"/>
      <c r="B44" s="1095" t="s">
        <v>42</v>
      </c>
      <c r="C44" s="1351">
        <v>2</v>
      </c>
      <c r="D44" s="200"/>
      <c r="E44" s="197"/>
      <c r="F44" s="1086"/>
      <c r="G44" s="1079">
        <v>5</v>
      </c>
      <c r="H44" s="1087">
        <f t="shared" si="6"/>
        <v>150</v>
      </c>
      <c r="I44" s="465">
        <v>16</v>
      </c>
      <c r="J44" s="1083" t="s">
        <v>257</v>
      </c>
      <c r="K44" s="219" t="s">
        <v>256</v>
      </c>
      <c r="L44" s="219" t="s">
        <v>37</v>
      </c>
      <c r="M44" s="201">
        <f>H44-I44</f>
        <v>134</v>
      </c>
      <c r="N44" s="114"/>
      <c r="O44" s="1852" t="s">
        <v>162</v>
      </c>
      <c r="P44" s="1549"/>
      <c r="Q44" s="114"/>
      <c r="R44" s="2032"/>
      <c r="S44" s="2033"/>
      <c r="T44" s="1067"/>
      <c r="U44" s="1007"/>
      <c r="V44" s="1018"/>
      <c r="W44" s="972"/>
      <c r="X44" s="972"/>
      <c r="Y44" s="972"/>
      <c r="Z44" s="972"/>
      <c r="AA44" s="972"/>
      <c r="AB44" s="972"/>
      <c r="AC44" s="972"/>
      <c r="AD44" s="972"/>
      <c r="AE44" s="972"/>
      <c r="AF44" s="972"/>
      <c r="AG44" s="972"/>
      <c r="AH44" s="972"/>
      <c r="AI44" s="972"/>
      <c r="AJ44" s="972"/>
      <c r="AK44" s="972"/>
      <c r="AL44" s="972"/>
      <c r="AM44" s="680">
        <f>G50+G76+G105+G110+G207</f>
        <v>180</v>
      </c>
      <c r="AN44" s="78">
        <f>2+4+4+4</f>
        <v>14</v>
      </c>
      <c r="AS44" s="1438" t="b">
        <f t="shared" si="0"/>
        <v>1</v>
      </c>
      <c r="AT44" s="1438" t="b">
        <f t="shared" si="1"/>
        <v>0</v>
      </c>
      <c r="AU44" s="1438" t="b">
        <f t="shared" si="2"/>
        <v>1</v>
      </c>
      <c r="AV44" s="1438" t="b">
        <f t="shared" si="3"/>
        <v>1</v>
      </c>
      <c r="AW44" s="1438" t="b">
        <f t="shared" si="4"/>
        <v>1</v>
      </c>
      <c r="AX44" s="1438" t="b">
        <f t="shared" si="5"/>
        <v>1</v>
      </c>
    </row>
    <row r="45" spans="1:50" s="78" customFormat="1" ht="15.75">
      <c r="A45" s="1089" t="s">
        <v>465</v>
      </c>
      <c r="B45" s="1090" t="s">
        <v>57</v>
      </c>
      <c r="C45" s="1091"/>
      <c r="D45" s="222"/>
      <c r="E45" s="1143"/>
      <c r="F45" s="1086"/>
      <c r="G45" s="1144">
        <f>G47+G46</f>
        <v>6</v>
      </c>
      <c r="H45" s="1087">
        <f t="shared" si="6"/>
        <v>180</v>
      </c>
      <c r="I45" s="465"/>
      <c r="J45" s="1083"/>
      <c r="K45" s="219"/>
      <c r="L45" s="219"/>
      <c r="M45" s="201"/>
      <c r="N45" s="114"/>
      <c r="O45" s="1549"/>
      <c r="P45" s="1893"/>
      <c r="Q45" s="114"/>
      <c r="R45" s="2032"/>
      <c r="S45" s="2033"/>
      <c r="T45" s="1067"/>
      <c r="U45" s="1007"/>
      <c r="V45" s="1018"/>
      <c r="W45" s="972"/>
      <c r="X45" s="972"/>
      <c r="Y45" s="972"/>
      <c r="Z45" s="972"/>
      <c r="AA45" s="972"/>
      <c r="AB45" s="972"/>
      <c r="AC45" s="972"/>
      <c r="AD45" s="972"/>
      <c r="AE45" s="972"/>
      <c r="AF45" s="972"/>
      <c r="AG45" s="972"/>
      <c r="AH45" s="972"/>
      <c r="AI45" s="972"/>
      <c r="AJ45" s="972"/>
      <c r="AK45" s="972"/>
      <c r="AL45" s="972"/>
      <c r="AS45" s="1438" t="b">
        <f t="shared" si="0"/>
        <v>1</v>
      </c>
      <c r="AT45" s="1438" t="b">
        <f t="shared" si="1"/>
        <v>1</v>
      </c>
      <c r="AU45" s="1438" t="b">
        <f t="shared" si="2"/>
        <v>1</v>
      </c>
      <c r="AV45" s="1438" t="b">
        <f t="shared" si="3"/>
        <v>1</v>
      </c>
      <c r="AW45" s="1438" t="b">
        <f t="shared" si="4"/>
        <v>1</v>
      </c>
      <c r="AX45" s="1438" t="b">
        <f t="shared" si="5"/>
        <v>1</v>
      </c>
    </row>
    <row r="46" spans="1:50" s="78" customFormat="1" ht="15.75">
      <c r="A46" s="1089"/>
      <c r="B46" s="1095" t="s">
        <v>414</v>
      </c>
      <c r="C46" s="1091"/>
      <c r="D46" s="222"/>
      <c r="E46" s="197"/>
      <c r="F46" s="1086"/>
      <c r="G46" s="1079">
        <v>1</v>
      </c>
      <c r="H46" s="1087">
        <f t="shared" si="6"/>
        <v>30</v>
      </c>
      <c r="I46" s="465"/>
      <c r="J46" s="1083"/>
      <c r="K46" s="219"/>
      <c r="L46" s="219"/>
      <c r="M46" s="201"/>
      <c r="N46" s="114"/>
      <c r="O46" s="1549"/>
      <c r="P46" s="1893"/>
      <c r="Q46" s="114"/>
      <c r="R46" s="2032"/>
      <c r="S46" s="2033"/>
      <c r="T46" s="1067"/>
      <c r="U46" s="1007"/>
      <c r="V46" s="1018"/>
      <c r="W46" s="972"/>
      <c r="X46" s="972"/>
      <c r="Y46" s="972"/>
      <c r="Z46" s="972"/>
      <c r="AA46" s="972"/>
      <c r="AB46" s="972"/>
      <c r="AC46" s="972"/>
      <c r="AD46" s="972"/>
      <c r="AE46" s="972"/>
      <c r="AF46" s="972"/>
      <c r="AG46" s="972"/>
      <c r="AH46" s="972"/>
      <c r="AI46" s="972"/>
      <c r="AJ46" s="972"/>
      <c r="AK46" s="972"/>
      <c r="AL46" s="972"/>
      <c r="AS46" s="1438" t="b">
        <f t="shared" si="0"/>
        <v>1</v>
      </c>
      <c r="AT46" s="1438" t="b">
        <f t="shared" si="1"/>
        <v>1</v>
      </c>
      <c r="AU46" s="1438" t="b">
        <f t="shared" si="2"/>
        <v>1</v>
      </c>
      <c r="AV46" s="1438" t="b">
        <f t="shared" si="3"/>
        <v>1</v>
      </c>
      <c r="AW46" s="1438" t="b">
        <f t="shared" si="4"/>
        <v>1</v>
      </c>
      <c r="AX46" s="1438" t="b">
        <f t="shared" si="5"/>
        <v>1</v>
      </c>
    </row>
    <row r="47" spans="1:50" s="78" customFormat="1" ht="16.5" thickBot="1">
      <c r="A47" s="1354"/>
      <c r="B47" s="1355" t="s">
        <v>42</v>
      </c>
      <c r="C47" s="1356">
        <v>1</v>
      </c>
      <c r="D47" s="382"/>
      <c r="E47" s="1145"/>
      <c r="F47" s="1146"/>
      <c r="G47" s="1147">
        <v>5</v>
      </c>
      <c r="H47" s="1148">
        <f t="shared" si="6"/>
        <v>150</v>
      </c>
      <c r="I47" s="1149">
        <v>10</v>
      </c>
      <c r="J47" s="1150" t="s">
        <v>257</v>
      </c>
      <c r="K47" s="1151"/>
      <c r="L47" s="1151" t="s">
        <v>265</v>
      </c>
      <c r="M47" s="1152">
        <f>H47-I47</f>
        <v>140</v>
      </c>
      <c r="N47" s="152" t="s">
        <v>266</v>
      </c>
      <c r="O47" s="1551"/>
      <c r="P47" s="2031"/>
      <c r="Q47" s="152"/>
      <c r="R47" s="2034"/>
      <c r="S47" s="2035"/>
      <c r="T47" s="1069"/>
      <c r="U47" s="1019"/>
      <c r="V47" s="1020"/>
      <c r="W47" s="972"/>
      <c r="X47" s="972"/>
      <c r="Y47" s="972"/>
      <c r="Z47" s="972"/>
      <c r="AA47" s="972"/>
      <c r="AB47" s="972"/>
      <c r="AC47" s="972"/>
      <c r="AD47" s="972"/>
      <c r="AE47" s="972"/>
      <c r="AF47" s="972"/>
      <c r="AG47" s="972"/>
      <c r="AH47" s="972"/>
      <c r="AI47" s="972"/>
      <c r="AJ47" s="972"/>
      <c r="AK47" s="972"/>
      <c r="AL47" s="972"/>
      <c r="AS47" s="1438" t="b">
        <f t="shared" si="0"/>
        <v>0</v>
      </c>
      <c r="AT47" s="1438" t="b">
        <f t="shared" si="1"/>
        <v>1</v>
      </c>
      <c r="AU47" s="1438" t="b">
        <f t="shared" si="2"/>
        <v>1</v>
      </c>
      <c r="AV47" s="1438" t="b">
        <f t="shared" si="3"/>
        <v>1</v>
      </c>
      <c r="AW47" s="1438" t="b">
        <f t="shared" si="4"/>
        <v>1</v>
      </c>
      <c r="AX47" s="1438" t="b">
        <f t="shared" si="5"/>
        <v>1</v>
      </c>
    </row>
    <row r="48" spans="1:50" s="78" customFormat="1" ht="15.75" customHeight="1" thickBot="1">
      <c r="A48" s="1882" t="s">
        <v>102</v>
      </c>
      <c r="B48" s="1744"/>
      <c r="C48" s="1883"/>
      <c r="D48" s="1883"/>
      <c r="E48" s="1883"/>
      <c r="F48" s="1884"/>
      <c r="G48" s="1153">
        <f>G11+G14+G15+G16+G17+G20+G23+G24+G27+G30+G34+G37+G41+G45</f>
        <v>87</v>
      </c>
      <c r="H48" s="1153">
        <f>H11+H14+H15+H16+H17+H20+H23+H24+H27+H30+H34+H37+H41+H45</f>
        <v>2610</v>
      </c>
      <c r="I48" s="1154"/>
      <c r="J48" s="65"/>
      <c r="K48" s="229"/>
      <c r="L48" s="692"/>
      <c r="M48" s="1155"/>
      <c r="N48" s="181"/>
      <c r="O48" s="1928"/>
      <c r="P48" s="1929"/>
      <c r="Q48" s="79"/>
      <c r="R48" s="1930"/>
      <c r="S48" s="1931"/>
      <c r="T48" s="1021"/>
      <c r="U48" s="1022"/>
      <c r="V48" s="1023"/>
      <c r="W48" s="972"/>
      <c r="X48" s="972"/>
      <c r="Y48" s="972"/>
      <c r="Z48" s="972"/>
      <c r="AA48" s="972"/>
      <c r="AB48" s="972"/>
      <c r="AC48" s="972"/>
      <c r="AD48" s="972"/>
      <c r="AE48" s="972"/>
      <c r="AF48" s="972"/>
      <c r="AG48" s="972"/>
      <c r="AH48" s="965">
        <f>30*G48</f>
        <v>2610</v>
      </c>
      <c r="AI48" s="972"/>
      <c r="AJ48" s="972"/>
      <c r="AK48" s="972"/>
      <c r="AL48" s="972"/>
      <c r="AS48" s="1438"/>
      <c r="AT48" s="1438"/>
      <c r="AU48" s="1438"/>
      <c r="AV48" s="1438"/>
      <c r="AW48" s="1438"/>
      <c r="AX48" s="1438"/>
    </row>
    <row r="49" spans="1:50" s="78" customFormat="1" ht="16.5" customHeight="1" thickBot="1">
      <c r="A49" s="1932" t="s">
        <v>424</v>
      </c>
      <c r="B49" s="1933"/>
      <c r="C49" s="1933"/>
      <c r="D49" s="1933"/>
      <c r="E49" s="1933"/>
      <c r="F49" s="1934"/>
      <c r="G49" s="1153">
        <f>G12+G14+G15+G16+G18+G21+G23+G25+G28+G31+G35+G38+G39+G42+G46</f>
        <v>32.5</v>
      </c>
      <c r="H49" s="1153">
        <f>H12+H14+H15+H16+H18+H21+H23+H25+H28+H31+H35+H38+H39+H42+H46</f>
        <v>975</v>
      </c>
      <c r="I49" s="1156"/>
      <c r="J49" s="566"/>
      <c r="K49" s="567"/>
      <c r="L49" s="22"/>
      <c r="M49" s="1157"/>
      <c r="N49" s="25"/>
      <c r="O49" s="1538"/>
      <c r="P49" s="1539"/>
      <c r="Q49" s="96"/>
      <c r="R49" s="1935"/>
      <c r="S49" s="1936"/>
      <c r="T49" s="1025"/>
      <c r="U49" s="1024"/>
      <c r="V49" s="981"/>
      <c r="W49" s="972"/>
      <c r="X49" s="972"/>
      <c r="Y49" s="972"/>
      <c r="Z49" s="972"/>
      <c r="AA49" s="972"/>
      <c r="AB49" s="972"/>
      <c r="AC49" s="972"/>
      <c r="AD49" s="972"/>
      <c r="AE49" s="972"/>
      <c r="AF49" s="972"/>
      <c r="AG49" s="972"/>
      <c r="AH49" s="965">
        <f>30*G49</f>
        <v>975</v>
      </c>
      <c r="AI49" s="972"/>
      <c r="AJ49" s="972"/>
      <c r="AK49" s="972"/>
      <c r="AL49" s="972"/>
      <c r="AS49" s="1438"/>
      <c r="AT49" s="1438"/>
      <c r="AU49" s="1438"/>
      <c r="AV49" s="1438"/>
      <c r="AW49" s="1438"/>
      <c r="AX49" s="1438"/>
    </row>
    <row r="50" spans="1:52" s="972" customFormat="1" ht="19.5" customHeight="1" thickBot="1">
      <c r="A50" s="1861" t="s">
        <v>157</v>
      </c>
      <c r="B50" s="1862"/>
      <c r="C50" s="1862"/>
      <c r="D50" s="1862"/>
      <c r="E50" s="1862"/>
      <c r="F50" s="1863"/>
      <c r="G50" s="569">
        <f>G47+G44+G43+G40+G36+G33+G32+G29+G26+G22+G19+G13</f>
        <v>54.5</v>
      </c>
      <c r="H50" s="569">
        <f>H13+H19+H22+H26+H29+H32+H33+H36+H40+H43+H44+H47</f>
        <v>1635</v>
      </c>
      <c r="I50" s="569">
        <f>I13+I19+I22+I26+I29+I32+I33+I36+I40+I43+I44+I47</f>
        <v>108</v>
      </c>
      <c r="J50" s="569"/>
      <c r="K50" s="569"/>
      <c r="L50" s="569"/>
      <c r="M50" s="569">
        <f>M13+M19+M22+M26+M29+M32+M33+M36+M40+M43+M44+M47</f>
        <v>1527</v>
      </c>
      <c r="N50" s="1158" t="s">
        <v>524</v>
      </c>
      <c r="O50" s="1534" t="s">
        <v>425</v>
      </c>
      <c r="P50" s="1535"/>
      <c r="Q50" s="274"/>
      <c r="R50" s="1939" t="s">
        <v>333</v>
      </c>
      <c r="S50" s="1940"/>
      <c r="T50" s="1100" t="s">
        <v>256</v>
      </c>
      <c r="U50" s="1099" t="s">
        <v>256</v>
      </c>
      <c r="V50" s="1101"/>
      <c r="AH50" s="965">
        <f>30*G50</f>
        <v>1635</v>
      </c>
      <c r="AS50" s="1439">
        <f aca="true" t="shared" si="7" ref="AS50:AX50">SUMIF(AS11:AS47,FALSE,$G11:$G47)</f>
        <v>33</v>
      </c>
      <c r="AT50" s="1439">
        <f t="shared" si="7"/>
        <v>12</v>
      </c>
      <c r="AU50" s="1439">
        <f t="shared" si="7"/>
        <v>0</v>
      </c>
      <c r="AV50" s="1439">
        <f t="shared" si="7"/>
        <v>3</v>
      </c>
      <c r="AW50" s="1439">
        <f t="shared" si="7"/>
        <v>2.5</v>
      </c>
      <c r="AX50" s="1439">
        <f t="shared" si="7"/>
        <v>4</v>
      </c>
      <c r="AY50" s="1448">
        <f>SUM(AS50:AX50)</f>
        <v>54.5</v>
      </c>
      <c r="AZ50" s="1448" t="s">
        <v>546</v>
      </c>
    </row>
    <row r="51" spans="1:52" s="78" customFormat="1" ht="18.75" thickBot="1">
      <c r="A51" s="1889" t="s">
        <v>403</v>
      </c>
      <c r="B51" s="1890"/>
      <c r="C51" s="1891"/>
      <c r="D51" s="1891"/>
      <c r="E51" s="1891"/>
      <c r="F51" s="1891"/>
      <c r="G51" s="1890"/>
      <c r="H51" s="1890"/>
      <c r="I51" s="1890"/>
      <c r="J51" s="1890"/>
      <c r="K51" s="1890"/>
      <c r="L51" s="1890"/>
      <c r="M51" s="1890"/>
      <c r="N51" s="1890"/>
      <c r="O51" s="1890"/>
      <c r="P51" s="1890"/>
      <c r="Q51" s="1891"/>
      <c r="R51" s="1891"/>
      <c r="S51" s="1891"/>
      <c r="T51" s="1890"/>
      <c r="U51" s="1890"/>
      <c r="V51" s="1892"/>
      <c r="W51" s="972"/>
      <c r="X51" s="972"/>
      <c r="Y51" s="972"/>
      <c r="Z51" s="972"/>
      <c r="AA51" s="972"/>
      <c r="AB51" s="972"/>
      <c r="AC51" s="972"/>
      <c r="AD51" s="972"/>
      <c r="AE51" s="972"/>
      <c r="AF51" s="972"/>
      <c r="AG51" s="972"/>
      <c r="AH51" s="972"/>
      <c r="AI51" s="972"/>
      <c r="AJ51" s="972"/>
      <c r="AK51" s="972"/>
      <c r="AL51" s="972"/>
      <c r="AS51" s="1438"/>
      <c r="AT51" s="1438"/>
      <c r="AU51" s="1438"/>
      <c r="AV51" s="1438"/>
      <c r="AW51" s="1438"/>
      <c r="AX51" s="1438"/>
      <c r="AY51" s="1449">
        <f>SUMIF(B11:B47,"*фахової*",G11:G47)</f>
        <v>32.5</v>
      </c>
      <c r="AZ51" s="1449" t="s">
        <v>547</v>
      </c>
    </row>
    <row r="52" spans="1:52" s="78" customFormat="1" ht="28.5" customHeight="1">
      <c r="A52" s="1357" t="s">
        <v>109</v>
      </c>
      <c r="B52" s="1358" t="s">
        <v>426</v>
      </c>
      <c r="C52" s="1335"/>
      <c r="D52" s="57"/>
      <c r="E52" s="57"/>
      <c r="F52" s="1159"/>
      <c r="G52" s="1136">
        <f>G53+G54</f>
        <v>5</v>
      </c>
      <c r="H52" s="1160">
        <f aca="true" t="shared" si="8" ref="H52:H61">G52*30</f>
        <v>150</v>
      </c>
      <c r="I52" s="1161"/>
      <c r="J52" s="189"/>
      <c r="K52" s="190"/>
      <c r="L52" s="189"/>
      <c r="M52" s="285"/>
      <c r="N52" s="58"/>
      <c r="O52" s="1547"/>
      <c r="P52" s="1937"/>
      <c r="Q52" s="70"/>
      <c r="R52" s="1925"/>
      <c r="S52" s="1938"/>
      <c r="T52" s="1010"/>
      <c r="U52" s="1077"/>
      <c r="V52" s="1027"/>
      <c r="W52" s="972"/>
      <c r="X52" s="972"/>
      <c r="Y52" s="972"/>
      <c r="Z52" s="972"/>
      <c r="AA52" s="972"/>
      <c r="AB52" s="972"/>
      <c r="AC52" s="972"/>
      <c r="AD52" s="972"/>
      <c r="AE52" s="972"/>
      <c r="AF52" s="972"/>
      <c r="AG52" s="972"/>
      <c r="AH52" s="972"/>
      <c r="AI52" s="972"/>
      <c r="AJ52" s="972"/>
      <c r="AK52" s="972"/>
      <c r="AL52" s="972"/>
      <c r="AS52" s="1438" t="b">
        <f>ISBLANK(N52)</f>
        <v>1</v>
      </c>
      <c r="AT52" s="1438" t="b">
        <f>ISBLANK(O52)</f>
        <v>1</v>
      </c>
      <c r="AU52" s="1438" t="b">
        <f>ISBLANK(Q52)</f>
        <v>1</v>
      </c>
      <c r="AV52" s="1438" t="b">
        <f>ISBLANK(R52)</f>
        <v>1</v>
      </c>
      <c r="AW52" s="1438" t="b">
        <f>ISBLANK(T52)</f>
        <v>1</v>
      </c>
      <c r="AX52" s="1438" t="b">
        <f>ISBLANK(U52)</f>
        <v>1</v>
      </c>
      <c r="AY52" s="1449"/>
      <c r="AZ52" s="1449"/>
    </row>
    <row r="53" spans="1:50" s="78" customFormat="1" ht="15.75">
      <c r="A53" s="1359"/>
      <c r="B53" s="1360" t="s">
        <v>414</v>
      </c>
      <c r="C53" s="465"/>
      <c r="D53" s="85"/>
      <c r="E53" s="85"/>
      <c r="F53" s="1162"/>
      <c r="G53" s="1079">
        <v>1</v>
      </c>
      <c r="H53" s="1163">
        <f t="shared" si="8"/>
        <v>30</v>
      </c>
      <c r="I53" s="1164"/>
      <c r="J53" s="1165"/>
      <c r="K53" s="1166"/>
      <c r="L53" s="1165"/>
      <c r="M53" s="1167"/>
      <c r="N53" s="181"/>
      <c r="O53" s="1549"/>
      <c r="P53" s="1893"/>
      <c r="Q53" s="114"/>
      <c r="R53" s="1549"/>
      <c r="S53" s="1550"/>
      <c r="T53" s="1028"/>
      <c r="U53" s="1029"/>
      <c r="V53" s="1030"/>
      <c r="W53" s="972"/>
      <c r="X53" s="972"/>
      <c r="Y53" s="972"/>
      <c r="Z53" s="972"/>
      <c r="AA53" s="972"/>
      <c r="AB53" s="972"/>
      <c r="AC53" s="972"/>
      <c r="AD53" s="972"/>
      <c r="AE53" s="972"/>
      <c r="AF53" s="972"/>
      <c r="AG53" s="972"/>
      <c r="AH53" s="972"/>
      <c r="AI53" s="972"/>
      <c r="AJ53" s="972"/>
      <c r="AK53" s="972"/>
      <c r="AL53" s="972"/>
      <c r="AS53" s="1438" t="b">
        <f aca="true" t="shared" si="9" ref="AS53:AS73">ISBLANK(N53)</f>
        <v>1</v>
      </c>
      <c r="AT53" s="1438" t="b">
        <f aca="true" t="shared" si="10" ref="AT53:AT73">ISBLANK(O53)</f>
        <v>1</v>
      </c>
      <c r="AU53" s="1438" t="b">
        <f aca="true" t="shared" si="11" ref="AU53:AU73">ISBLANK(Q53)</f>
        <v>1</v>
      </c>
      <c r="AV53" s="1438" t="b">
        <f aca="true" t="shared" si="12" ref="AV53:AV73">ISBLANK(R53)</f>
        <v>1</v>
      </c>
      <c r="AW53" s="1438" t="b">
        <f aca="true" t="shared" si="13" ref="AW53:AW73">ISBLANK(T53)</f>
        <v>1</v>
      </c>
      <c r="AX53" s="1438" t="b">
        <f aca="true" t="shared" si="14" ref="AX53:AX73">ISBLANK(U53)</f>
        <v>1</v>
      </c>
    </row>
    <row r="54" spans="1:50" s="78" customFormat="1" ht="15.75">
      <c r="A54" s="1359"/>
      <c r="B54" s="1361" t="s">
        <v>42</v>
      </c>
      <c r="C54" s="465"/>
      <c r="D54" s="85">
        <v>2</v>
      </c>
      <c r="E54" s="85"/>
      <c r="F54" s="1162"/>
      <c r="G54" s="1079">
        <v>4</v>
      </c>
      <c r="H54" s="1163">
        <f t="shared" si="8"/>
        <v>120</v>
      </c>
      <c r="I54" s="1164">
        <v>6</v>
      </c>
      <c r="J54" s="1165" t="s">
        <v>256</v>
      </c>
      <c r="K54" s="1166"/>
      <c r="L54" s="1165" t="s">
        <v>265</v>
      </c>
      <c r="M54" s="1167">
        <f>H54-I54</f>
        <v>114</v>
      </c>
      <c r="N54" s="181"/>
      <c r="O54" s="1549" t="s">
        <v>83</v>
      </c>
      <c r="P54" s="1893"/>
      <c r="Q54" s="114"/>
      <c r="R54" s="1852"/>
      <c r="S54" s="1853"/>
      <c r="T54" s="1028"/>
      <c r="U54" s="1029"/>
      <c r="V54" s="1030"/>
      <c r="W54" s="972"/>
      <c r="X54" s="972"/>
      <c r="Y54" s="972"/>
      <c r="Z54" s="972"/>
      <c r="AA54" s="972"/>
      <c r="AB54" s="972"/>
      <c r="AC54" s="972"/>
      <c r="AD54" s="972"/>
      <c r="AE54" s="972"/>
      <c r="AF54" s="972"/>
      <c r="AG54" s="972"/>
      <c r="AH54" s="972"/>
      <c r="AI54" s="972"/>
      <c r="AJ54" s="972"/>
      <c r="AK54" s="972"/>
      <c r="AL54" s="972"/>
      <c r="AS54" s="1438" t="b">
        <f t="shared" si="9"/>
        <v>1</v>
      </c>
      <c r="AT54" s="1438" t="b">
        <f t="shared" si="10"/>
        <v>0</v>
      </c>
      <c r="AU54" s="1438" t="b">
        <f t="shared" si="11"/>
        <v>1</v>
      </c>
      <c r="AV54" s="1438" t="b">
        <f t="shared" si="12"/>
        <v>1</v>
      </c>
      <c r="AW54" s="1438" t="b">
        <f t="shared" si="13"/>
        <v>1</v>
      </c>
      <c r="AX54" s="1438" t="b">
        <f t="shared" si="14"/>
        <v>1</v>
      </c>
    </row>
    <row r="55" spans="1:50" s="78" customFormat="1" ht="28.5" customHeight="1">
      <c r="A55" s="1359" t="s">
        <v>124</v>
      </c>
      <c r="B55" s="1362" t="s">
        <v>427</v>
      </c>
      <c r="C55" s="1122"/>
      <c r="D55" s="379"/>
      <c r="E55" s="379"/>
      <c r="F55" s="400"/>
      <c r="G55" s="1079">
        <f>G56+G57+G58</f>
        <v>10</v>
      </c>
      <c r="H55" s="1168">
        <f t="shared" si="8"/>
        <v>300</v>
      </c>
      <c r="I55" s="1169"/>
      <c r="J55" s="430"/>
      <c r="K55" s="430"/>
      <c r="L55" s="430"/>
      <c r="M55" s="547"/>
      <c r="N55" s="181"/>
      <c r="O55" s="1943"/>
      <c r="P55" s="1944"/>
      <c r="Q55" s="194"/>
      <c r="R55" s="1945"/>
      <c r="S55" s="1946"/>
      <c r="T55" s="1031"/>
      <c r="U55" s="1032"/>
      <c r="V55" s="1015"/>
      <c r="W55" s="972"/>
      <c r="X55" s="972"/>
      <c r="Y55" s="972"/>
      <c r="Z55" s="972"/>
      <c r="AA55" s="972"/>
      <c r="AB55" s="972"/>
      <c r="AC55" s="972"/>
      <c r="AD55" s="972"/>
      <c r="AE55" s="972"/>
      <c r="AF55" s="972"/>
      <c r="AG55" s="972"/>
      <c r="AH55" s="972"/>
      <c r="AI55" s="972"/>
      <c r="AJ55" s="972"/>
      <c r="AK55" s="972"/>
      <c r="AL55" s="972"/>
      <c r="AS55" s="1438" t="b">
        <f t="shared" si="9"/>
        <v>1</v>
      </c>
      <c r="AT55" s="1438" t="b">
        <f t="shared" si="10"/>
        <v>1</v>
      </c>
      <c r="AU55" s="1438" t="b">
        <f t="shared" si="11"/>
        <v>1</v>
      </c>
      <c r="AV55" s="1438" t="b">
        <f t="shared" si="12"/>
        <v>1</v>
      </c>
      <c r="AW55" s="1438" t="b">
        <f t="shared" si="13"/>
        <v>1</v>
      </c>
      <c r="AX55" s="1438" t="b">
        <f t="shared" si="14"/>
        <v>1</v>
      </c>
    </row>
    <row r="56" spans="1:50" s="78" customFormat="1" ht="15.75">
      <c r="A56" s="1359"/>
      <c r="B56" s="1360" t="s">
        <v>414</v>
      </c>
      <c r="C56" s="1122"/>
      <c r="D56" s="379"/>
      <c r="E56" s="379"/>
      <c r="F56" s="400"/>
      <c r="G56" s="1139">
        <v>2</v>
      </c>
      <c r="H56" s="1168">
        <f t="shared" si="8"/>
        <v>60</v>
      </c>
      <c r="I56" s="1169"/>
      <c r="J56" s="430"/>
      <c r="K56" s="430"/>
      <c r="L56" s="430"/>
      <c r="M56" s="547"/>
      <c r="N56" s="181"/>
      <c r="O56" s="1170"/>
      <c r="P56" s="378"/>
      <c r="Q56" s="194"/>
      <c r="R56" s="1854"/>
      <c r="S56" s="1855"/>
      <c r="T56" s="1031"/>
      <c r="U56" s="1032"/>
      <c r="V56" s="1015"/>
      <c r="W56" s="972"/>
      <c r="X56" s="972"/>
      <c r="Y56" s="972"/>
      <c r="Z56" s="972"/>
      <c r="AA56" s="972"/>
      <c r="AB56" s="972"/>
      <c r="AC56" s="972"/>
      <c r="AD56" s="972"/>
      <c r="AE56" s="972"/>
      <c r="AF56" s="972"/>
      <c r="AG56" s="972"/>
      <c r="AH56" s="972"/>
      <c r="AI56" s="972"/>
      <c r="AJ56" s="972"/>
      <c r="AK56" s="972"/>
      <c r="AL56" s="972"/>
      <c r="AS56" s="1438" t="b">
        <f t="shared" si="9"/>
        <v>1</v>
      </c>
      <c r="AT56" s="1438" t="b">
        <f t="shared" si="10"/>
        <v>1</v>
      </c>
      <c r="AU56" s="1438" t="b">
        <f t="shared" si="11"/>
        <v>1</v>
      </c>
      <c r="AV56" s="1438" t="b">
        <f t="shared" si="12"/>
        <v>1</v>
      </c>
      <c r="AW56" s="1438" t="b">
        <f t="shared" si="13"/>
        <v>1</v>
      </c>
      <c r="AX56" s="1438" t="b">
        <f t="shared" si="14"/>
        <v>1</v>
      </c>
    </row>
    <row r="57" spans="1:50" s="78" customFormat="1" ht="15.75">
      <c r="A57" s="1359"/>
      <c r="B57" s="1363" t="s">
        <v>42</v>
      </c>
      <c r="C57" s="1364">
        <v>2</v>
      </c>
      <c r="D57" s="379"/>
      <c r="E57" s="379"/>
      <c r="F57" s="400"/>
      <c r="G57" s="1079">
        <v>4</v>
      </c>
      <c r="H57" s="1171">
        <f t="shared" si="8"/>
        <v>120</v>
      </c>
      <c r="I57" s="1169">
        <v>12</v>
      </c>
      <c r="J57" s="196" t="s">
        <v>257</v>
      </c>
      <c r="K57" s="196" t="s">
        <v>37</v>
      </c>
      <c r="L57" s="222"/>
      <c r="M57" s="389">
        <f>H57-I57</f>
        <v>108</v>
      </c>
      <c r="N57" s="194"/>
      <c r="O57" s="1580" t="s">
        <v>36</v>
      </c>
      <c r="P57" s="1947"/>
      <c r="Q57" s="194"/>
      <c r="R57" s="1945"/>
      <c r="S57" s="1946"/>
      <c r="T57" s="1031"/>
      <c r="U57" s="1032"/>
      <c r="V57" s="1015"/>
      <c r="W57" s="972"/>
      <c r="X57" s="972"/>
      <c r="Y57" s="972"/>
      <c r="Z57" s="972"/>
      <c r="AA57" s="972"/>
      <c r="AB57" s="972"/>
      <c r="AC57" s="972"/>
      <c r="AD57" s="972"/>
      <c r="AE57" s="972"/>
      <c r="AF57" s="972"/>
      <c r="AG57" s="972"/>
      <c r="AH57" s="972"/>
      <c r="AI57" s="972"/>
      <c r="AJ57" s="972"/>
      <c r="AK57" s="972"/>
      <c r="AL57" s="972"/>
      <c r="AS57" s="1438" t="b">
        <f t="shared" si="9"/>
        <v>1</v>
      </c>
      <c r="AT57" s="1438" t="b">
        <f t="shared" si="10"/>
        <v>0</v>
      </c>
      <c r="AU57" s="1438" t="b">
        <f t="shared" si="11"/>
        <v>1</v>
      </c>
      <c r="AV57" s="1438" t="b">
        <f t="shared" si="12"/>
        <v>1</v>
      </c>
      <c r="AW57" s="1438" t="b">
        <f t="shared" si="13"/>
        <v>1</v>
      </c>
      <c r="AX57" s="1438" t="b">
        <f t="shared" si="14"/>
        <v>1</v>
      </c>
    </row>
    <row r="58" spans="1:50" s="78" customFormat="1" ht="15.75">
      <c r="A58" s="1359"/>
      <c r="B58" s="1363" t="s">
        <v>42</v>
      </c>
      <c r="C58" s="194" t="s">
        <v>334</v>
      </c>
      <c r="D58" s="1172"/>
      <c r="E58" s="379"/>
      <c r="F58" s="400"/>
      <c r="G58" s="1173">
        <v>4</v>
      </c>
      <c r="H58" s="1171">
        <f t="shared" si="8"/>
        <v>120</v>
      </c>
      <c r="I58" s="1169">
        <v>12</v>
      </c>
      <c r="J58" s="196" t="s">
        <v>257</v>
      </c>
      <c r="K58" s="196" t="s">
        <v>37</v>
      </c>
      <c r="L58" s="222"/>
      <c r="M58" s="389">
        <f>H58-I58</f>
        <v>108</v>
      </c>
      <c r="N58" s="194"/>
      <c r="O58" s="1580"/>
      <c r="P58" s="1947"/>
      <c r="Q58" s="194" t="s">
        <v>36</v>
      </c>
      <c r="R58" s="1945"/>
      <c r="S58" s="1946"/>
      <c r="T58" s="1028"/>
      <c r="U58" s="1029"/>
      <c r="V58" s="1030"/>
      <c r="W58" s="972"/>
      <c r="X58" s="972"/>
      <c r="Y58" s="972"/>
      <c r="Z58" s="972"/>
      <c r="AA58" s="972"/>
      <c r="AB58" s="972"/>
      <c r="AC58" s="972"/>
      <c r="AD58" s="972"/>
      <c r="AE58" s="972"/>
      <c r="AF58" s="972"/>
      <c r="AG58" s="972"/>
      <c r="AH58" s="972"/>
      <c r="AI58" s="972"/>
      <c r="AJ58" s="972"/>
      <c r="AK58" s="972"/>
      <c r="AL58" s="972"/>
      <c r="AS58" s="1438" t="b">
        <f t="shared" si="9"/>
        <v>1</v>
      </c>
      <c r="AT58" s="1438" t="b">
        <f t="shared" si="10"/>
        <v>1</v>
      </c>
      <c r="AU58" s="1438" t="b">
        <f t="shared" si="11"/>
        <v>0</v>
      </c>
      <c r="AV58" s="1438" t="b">
        <f t="shared" si="12"/>
        <v>1</v>
      </c>
      <c r="AW58" s="1438" t="b">
        <f t="shared" si="13"/>
        <v>1</v>
      </c>
      <c r="AX58" s="1438" t="b">
        <f t="shared" si="14"/>
        <v>1</v>
      </c>
    </row>
    <row r="59" spans="1:50" s="78" customFormat="1" ht="15.75">
      <c r="A59" s="1359" t="s">
        <v>110</v>
      </c>
      <c r="B59" s="1362" t="s">
        <v>226</v>
      </c>
      <c r="C59" s="465"/>
      <c r="D59" s="85"/>
      <c r="E59" s="85"/>
      <c r="F59" s="1162"/>
      <c r="G59" s="1079">
        <f>G60+G61</f>
        <v>5</v>
      </c>
      <c r="H59" s="1163">
        <f t="shared" si="8"/>
        <v>150</v>
      </c>
      <c r="I59" s="1164"/>
      <c r="J59" s="1165"/>
      <c r="K59" s="1166"/>
      <c r="L59" s="1165"/>
      <c r="M59" s="1167"/>
      <c r="N59" s="181"/>
      <c r="O59" s="1127"/>
      <c r="P59" s="1132"/>
      <c r="Q59" s="114"/>
      <c r="R59" s="1852"/>
      <c r="S59" s="1853"/>
      <c r="T59" s="1028"/>
      <c r="U59" s="1029"/>
      <c r="V59" s="1030"/>
      <c r="W59" s="972"/>
      <c r="X59" s="972"/>
      <c r="Y59" s="972"/>
      <c r="Z59" s="972"/>
      <c r="AA59" s="972"/>
      <c r="AB59" s="972"/>
      <c r="AC59" s="972"/>
      <c r="AD59" s="972"/>
      <c r="AE59" s="972"/>
      <c r="AF59" s="972"/>
      <c r="AG59" s="972"/>
      <c r="AH59" s="972"/>
      <c r="AI59" s="972"/>
      <c r="AJ59" s="972"/>
      <c r="AK59" s="972"/>
      <c r="AL59" s="972"/>
      <c r="AS59" s="1438" t="b">
        <f t="shared" si="9"/>
        <v>1</v>
      </c>
      <c r="AT59" s="1438" t="b">
        <f t="shared" si="10"/>
        <v>1</v>
      </c>
      <c r="AU59" s="1438" t="b">
        <f t="shared" si="11"/>
        <v>1</v>
      </c>
      <c r="AV59" s="1438" t="b">
        <f t="shared" si="12"/>
        <v>1</v>
      </c>
      <c r="AW59" s="1438" t="b">
        <f t="shared" si="13"/>
        <v>1</v>
      </c>
      <c r="AX59" s="1438" t="b">
        <f t="shared" si="14"/>
        <v>1</v>
      </c>
    </row>
    <row r="60" spans="1:50" s="78" customFormat="1" ht="15.75">
      <c r="A60" s="1359"/>
      <c r="B60" s="1360" t="s">
        <v>414</v>
      </c>
      <c r="C60" s="465"/>
      <c r="D60" s="85"/>
      <c r="E60" s="85"/>
      <c r="F60" s="1162"/>
      <c r="G60" s="1079">
        <v>1</v>
      </c>
      <c r="H60" s="1163">
        <f t="shared" si="8"/>
        <v>30</v>
      </c>
      <c r="I60" s="1164"/>
      <c r="J60" s="1165"/>
      <c r="K60" s="1166"/>
      <c r="L60" s="1165"/>
      <c r="M60" s="1167"/>
      <c r="N60" s="181"/>
      <c r="O60" s="1549"/>
      <c r="P60" s="1893"/>
      <c r="Q60" s="114"/>
      <c r="R60" s="1852"/>
      <c r="S60" s="1853"/>
      <c r="T60" s="1028"/>
      <c r="U60" s="1029"/>
      <c r="V60" s="1030"/>
      <c r="W60" s="972"/>
      <c r="X60" s="972"/>
      <c r="Y60" s="972"/>
      <c r="Z60" s="972"/>
      <c r="AA60" s="972"/>
      <c r="AB60" s="972"/>
      <c r="AC60" s="972"/>
      <c r="AD60" s="972"/>
      <c r="AE60" s="972"/>
      <c r="AF60" s="972"/>
      <c r="AG60" s="972"/>
      <c r="AH60" s="972"/>
      <c r="AI60" s="972"/>
      <c r="AJ60" s="972"/>
      <c r="AK60" s="972"/>
      <c r="AL60" s="972"/>
      <c r="AS60" s="1438" t="b">
        <f t="shared" si="9"/>
        <v>1</v>
      </c>
      <c r="AT60" s="1438" t="b">
        <f t="shared" si="10"/>
        <v>1</v>
      </c>
      <c r="AU60" s="1438" t="b">
        <f t="shared" si="11"/>
        <v>1</v>
      </c>
      <c r="AV60" s="1438" t="b">
        <f t="shared" si="12"/>
        <v>1</v>
      </c>
      <c r="AW60" s="1438" t="b">
        <f t="shared" si="13"/>
        <v>1</v>
      </c>
      <c r="AX60" s="1438" t="b">
        <f t="shared" si="14"/>
        <v>1</v>
      </c>
    </row>
    <row r="61" spans="1:50" s="78" customFormat="1" ht="15.75">
      <c r="A61" s="1346"/>
      <c r="B61" s="1360" t="s">
        <v>42</v>
      </c>
      <c r="C61" s="465"/>
      <c r="D61" s="85">
        <v>2</v>
      </c>
      <c r="E61" s="85"/>
      <c r="F61" s="1162"/>
      <c r="G61" s="1081">
        <v>4</v>
      </c>
      <c r="H61" s="1174">
        <f t="shared" si="8"/>
        <v>120</v>
      </c>
      <c r="I61" s="1169">
        <v>8</v>
      </c>
      <c r="J61" s="222" t="s">
        <v>256</v>
      </c>
      <c r="K61" s="221"/>
      <c r="L61" s="222" t="s">
        <v>37</v>
      </c>
      <c r="M61" s="1175">
        <f>H61-I61</f>
        <v>112</v>
      </c>
      <c r="N61" s="194"/>
      <c r="O61" s="1549" t="s">
        <v>35</v>
      </c>
      <c r="P61" s="1893"/>
      <c r="Q61" s="114"/>
      <c r="R61" s="1852"/>
      <c r="S61" s="1853"/>
      <c r="T61" s="1014"/>
      <c r="U61" s="1074"/>
      <c r="V61" s="1015"/>
      <c r="W61" s="972"/>
      <c r="X61" s="972"/>
      <c r="Y61" s="972"/>
      <c r="Z61" s="972"/>
      <c r="AA61" s="972"/>
      <c r="AB61" s="1033">
        <v>8</v>
      </c>
      <c r="AC61" s="972">
        <v>8</v>
      </c>
      <c r="AD61" s="972">
        <v>4</v>
      </c>
      <c r="AE61" s="972"/>
      <c r="AF61" s="972"/>
      <c r="AG61" s="972">
        <v>1</v>
      </c>
      <c r="AH61" s="972"/>
      <c r="AI61" s="973" t="e">
        <f>#REF!+AI14</f>
        <v>#REF!</v>
      </c>
      <c r="AJ61" s="972"/>
      <c r="AK61" s="972"/>
      <c r="AL61" s="972"/>
      <c r="AS61" s="1438" t="b">
        <f t="shared" si="9"/>
        <v>1</v>
      </c>
      <c r="AT61" s="1438" t="b">
        <f t="shared" si="10"/>
        <v>0</v>
      </c>
      <c r="AU61" s="1438" t="b">
        <f t="shared" si="11"/>
        <v>1</v>
      </c>
      <c r="AV61" s="1438" t="b">
        <f t="shared" si="12"/>
        <v>1</v>
      </c>
      <c r="AW61" s="1438" t="b">
        <f t="shared" si="13"/>
        <v>1</v>
      </c>
      <c r="AX61" s="1438" t="b">
        <f t="shared" si="14"/>
        <v>1</v>
      </c>
    </row>
    <row r="62" spans="1:50" s="78" customFormat="1" ht="29.25" customHeight="1">
      <c r="A62" s="1359" t="s">
        <v>127</v>
      </c>
      <c r="B62" s="1365" t="s">
        <v>75</v>
      </c>
      <c r="C62" s="1091"/>
      <c r="D62" s="222"/>
      <c r="E62" s="243"/>
      <c r="F62" s="1086"/>
      <c r="G62" s="1079">
        <f>G63+G64</f>
        <v>4</v>
      </c>
      <c r="H62" s="1171">
        <f>PRODUCT(G62,30)</f>
        <v>120</v>
      </c>
      <c r="I62" s="1176"/>
      <c r="J62" s="430"/>
      <c r="K62" s="439"/>
      <c r="L62" s="430"/>
      <c r="M62" s="1167"/>
      <c r="N62" s="194"/>
      <c r="O62" s="1549"/>
      <c r="P62" s="1893"/>
      <c r="Q62" s="114"/>
      <c r="R62" s="1852"/>
      <c r="S62" s="1853"/>
      <c r="T62" s="1014"/>
      <c r="U62" s="1074"/>
      <c r="V62" s="1015"/>
      <c r="W62" s="972"/>
      <c r="X62" s="972"/>
      <c r="Y62" s="972"/>
      <c r="Z62" s="972"/>
      <c r="AA62" s="972"/>
      <c r="AB62" s="1034"/>
      <c r="AC62" s="972"/>
      <c r="AD62" s="972"/>
      <c r="AE62" s="972"/>
      <c r="AF62" s="972"/>
      <c r="AG62" s="972"/>
      <c r="AH62" s="972"/>
      <c r="AI62" s="973"/>
      <c r="AJ62" s="972"/>
      <c r="AK62" s="972"/>
      <c r="AL62" s="972"/>
      <c r="AS62" s="1438" t="b">
        <f t="shared" si="9"/>
        <v>1</v>
      </c>
      <c r="AT62" s="1438" t="b">
        <f t="shared" si="10"/>
        <v>1</v>
      </c>
      <c r="AU62" s="1438" t="b">
        <f t="shared" si="11"/>
        <v>1</v>
      </c>
      <c r="AV62" s="1438" t="b">
        <f t="shared" si="12"/>
        <v>1</v>
      </c>
      <c r="AW62" s="1438" t="b">
        <f t="shared" si="13"/>
        <v>1</v>
      </c>
      <c r="AX62" s="1438" t="b">
        <f t="shared" si="14"/>
        <v>1</v>
      </c>
    </row>
    <row r="63" spans="1:50" s="78" customFormat="1" ht="15.75">
      <c r="A63" s="1359"/>
      <c r="B63" s="1360" t="s">
        <v>414</v>
      </c>
      <c r="C63" s="1091"/>
      <c r="D63" s="222"/>
      <c r="E63" s="243"/>
      <c r="F63" s="1086"/>
      <c r="G63" s="1079">
        <v>1</v>
      </c>
      <c r="H63" s="1171">
        <f>PRODUCT(G63,30)</f>
        <v>30</v>
      </c>
      <c r="I63" s="1176"/>
      <c r="J63" s="430"/>
      <c r="K63" s="439"/>
      <c r="L63" s="430"/>
      <c r="M63" s="1167"/>
      <c r="N63" s="194"/>
      <c r="O63" s="1549"/>
      <c r="P63" s="1893"/>
      <c r="Q63" s="114"/>
      <c r="R63" s="1852"/>
      <c r="S63" s="1853"/>
      <c r="T63" s="1014"/>
      <c r="U63" s="1074"/>
      <c r="V63" s="1015"/>
      <c r="W63" s="972"/>
      <c r="X63" s="972"/>
      <c r="Y63" s="972"/>
      <c r="Z63" s="972"/>
      <c r="AA63" s="972"/>
      <c r="AB63" s="1034"/>
      <c r="AC63" s="972"/>
      <c r="AD63" s="972"/>
      <c r="AE63" s="972"/>
      <c r="AF63" s="972"/>
      <c r="AG63" s="972"/>
      <c r="AH63" s="972"/>
      <c r="AI63" s="973"/>
      <c r="AJ63" s="972"/>
      <c r="AK63" s="972"/>
      <c r="AL63" s="972"/>
      <c r="AS63" s="1438" t="b">
        <f t="shared" si="9"/>
        <v>1</v>
      </c>
      <c r="AT63" s="1438" t="b">
        <f t="shared" si="10"/>
        <v>1</v>
      </c>
      <c r="AU63" s="1438" t="b">
        <f t="shared" si="11"/>
        <v>1</v>
      </c>
      <c r="AV63" s="1438" t="b">
        <f t="shared" si="12"/>
        <v>1</v>
      </c>
      <c r="AW63" s="1438" t="b">
        <f t="shared" si="13"/>
        <v>1</v>
      </c>
      <c r="AX63" s="1438" t="b">
        <f t="shared" si="14"/>
        <v>1</v>
      </c>
    </row>
    <row r="64" spans="1:50" s="78" customFormat="1" ht="15.75">
      <c r="A64" s="1359"/>
      <c r="B64" s="1360" t="s">
        <v>42</v>
      </c>
      <c r="C64" s="1091"/>
      <c r="D64" s="222" t="s">
        <v>421</v>
      </c>
      <c r="E64" s="243"/>
      <c r="F64" s="1086"/>
      <c r="G64" s="1079">
        <v>3</v>
      </c>
      <c r="H64" s="1171">
        <f>PRODUCT(G64,30)</f>
        <v>90</v>
      </c>
      <c r="I64" s="1176">
        <v>4</v>
      </c>
      <c r="J64" s="430" t="s">
        <v>256</v>
      </c>
      <c r="K64" s="439"/>
      <c r="L64" s="430"/>
      <c r="M64" s="1167">
        <f>H64-I64</f>
        <v>86</v>
      </c>
      <c r="N64" s="194"/>
      <c r="O64" s="1549"/>
      <c r="P64" s="1893"/>
      <c r="Q64" s="114"/>
      <c r="R64" s="1852"/>
      <c r="S64" s="1853"/>
      <c r="T64" s="1014" t="s">
        <v>256</v>
      </c>
      <c r="U64" s="1074"/>
      <c r="V64" s="1015"/>
      <c r="W64" s="972"/>
      <c r="X64" s="972"/>
      <c r="Y64" s="972"/>
      <c r="Z64" s="972"/>
      <c r="AA64" s="972"/>
      <c r="AB64" s="1034"/>
      <c r="AC64" s="972"/>
      <c r="AD64" s="972"/>
      <c r="AE64" s="972"/>
      <c r="AF64" s="972"/>
      <c r="AG64" s="972"/>
      <c r="AH64" s="972"/>
      <c r="AI64" s="973"/>
      <c r="AJ64" s="972"/>
      <c r="AK64" s="972"/>
      <c r="AL64" s="972"/>
      <c r="AS64" s="1438" t="b">
        <f t="shared" si="9"/>
        <v>1</v>
      </c>
      <c r="AT64" s="1438" t="b">
        <f t="shared" si="10"/>
        <v>1</v>
      </c>
      <c r="AU64" s="1438" t="b">
        <f t="shared" si="11"/>
        <v>1</v>
      </c>
      <c r="AV64" s="1438" t="b">
        <f t="shared" si="12"/>
        <v>1</v>
      </c>
      <c r="AW64" s="1438" t="b">
        <f t="shared" si="13"/>
        <v>0</v>
      </c>
      <c r="AX64" s="1438" t="b">
        <f t="shared" si="14"/>
        <v>1</v>
      </c>
    </row>
    <row r="65" spans="1:50" s="78" customFormat="1" ht="15.75">
      <c r="A65" s="1359" t="s">
        <v>130</v>
      </c>
      <c r="B65" s="1366" t="s">
        <v>167</v>
      </c>
      <c r="C65" s="1091"/>
      <c r="D65" s="222"/>
      <c r="E65" s="243"/>
      <c r="F65" s="1086"/>
      <c r="G65" s="1079">
        <f>G66+G67</f>
        <v>4</v>
      </c>
      <c r="H65" s="1177">
        <f aca="true" t="shared" si="15" ref="H65:H73">G65*30</f>
        <v>120</v>
      </c>
      <c r="I65" s="1176"/>
      <c r="J65" s="430"/>
      <c r="K65" s="439"/>
      <c r="L65" s="430"/>
      <c r="M65" s="1167"/>
      <c r="N65" s="194"/>
      <c r="O65" s="1549"/>
      <c r="P65" s="1893"/>
      <c r="Q65" s="114"/>
      <c r="R65" s="1852"/>
      <c r="S65" s="1853"/>
      <c r="T65" s="1014"/>
      <c r="U65" s="1074"/>
      <c r="V65" s="1015"/>
      <c r="W65" s="972"/>
      <c r="X65" s="972"/>
      <c r="Y65" s="972"/>
      <c r="Z65" s="972"/>
      <c r="AA65" s="972"/>
      <c r="AB65" s="1034"/>
      <c r="AC65" s="972"/>
      <c r="AD65" s="972"/>
      <c r="AE65" s="972"/>
      <c r="AF65" s="972"/>
      <c r="AG65" s="972"/>
      <c r="AH65" s="972"/>
      <c r="AI65" s="973"/>
      <c r="AJ65" s="972"/>
      <c r="AK65" s="972"/>
      <c r="AL65" s="972"/>
      <c r="AS65" s="1438" t="b">
        <f t="shared" si="9"/>
        <v>1</v>
      </c>
      <c r="AT65" s="1438" t="b">
        <f t="shared" si="10"/>
        <v>1</v>
      </c>
      <c r="AU65" s="1438" t="b">
        <f t="shared" si="11"/>
        <v>1</v>
      </c>
      <c r="AV65" s="1438" t="b">
        <f t="shared" si="12"/>
        <v>1</v>
      </c>
      <c r="AW65" s="1438" t="b">
        <f t="shared" si="13"/>
        <v>1</v>
      </c>
      <c r="AX65" s="1438" t="b">
        <f t="shared" si="14"/>
        <v>1</v>
      </c>
    </row>
    <row r="66" spans="1:50" s="78" customFormat="1" ht="15.75">
      <c r="A66" s="1359"/>
      <c r="B66" s="1360" t="s">
        <v>414</v>
      </c>
      <c r="C66" s="1091"/>
      <c r="D66" s="222"/>
      <c r="E66" s="243"/>
      <c r="F66" s="1086"/>
      <c r="G66" s="1079">
        <v>1</v>
      </c>
      <c r="H66" s="1177">
        <f t="shared" si="15"/>
        <v>30</v>
      </c>
      <c r="I66" s="1176"/>
      <c r="J66" s="430"/>
      <c r="K66" s="439"/>
      <c r="L66" s="430"/>
      <c r="M66" s="1167"/>
      <c r="N66" s="194"/>
      <c r="O66" s="1549"/>
      <c r="P66" s="1893"/>
      <c r="Q66" s="114"/>
      <c r="R66" s="1852"/>
      <c r="S66" s="1853"/>
      <c r="T66" s="1014"/>
      <c r="U66" s="1074"/>
      <c r="V66" s="1015"/>
      <c r="W66" s="972"/>
      <c r="X66" s="972"/>
      <c r="Y66" s="972"/>
      <c r="Z66" s="972"/>
      <c r="AA66" s="972"/>
      <c r="AB66" s="1034"/>
      <c r="AC66" s="972"/>
      <c r="AD66" s="972"/>
      <c r="AE66" s="972"/>
      <c r="AF66" s="972"/>
      <c r="AG66" s="972"/>
      <c r="AH66" s="972"/>
      <c r="AI66" s="973"/>
      <c r="AJ66" s="972"/>
      <c r="AK66" s="972"/>
      <c r="AL66" s="972"/>
      <c r="AS66" s="1438" t="b">
        <f t="shared" si="9"/>
        <v>1</v>
      </c>
      <c r="AT66" s="1438" t="b">
        <f t="shared" si="10"/>
        <v>1</v>
      </c>
      <c r="AU66" s="1438" t="b">
        <f t="shared" si="11"/>
        <v>1</v>
      </c>
      <c r="AV66" s="1438" t="b">
        <f t="shared" si="12"/>
        <v>1</v>
      </c>
      <c r="AW66" s="1438" t="b">
        <f t="shared" si="13"/>
        <v>1</v>
      </c>
      <c r="AX66" s="1438" t="b">
        <f t="shared" si="14"/>
        <v>1</v>
      </c>
    </row>
    <row r="67" spans="1:50" s="78" customFormat="1" ht="15.75">
      <c r="A67" s="1359"/>
      <c r="B67" s="1360" t="s">
        <v>42</v>
      </c>
      <c r="C67" s="1091"/>
      <c r="D67" s="222" t="s">
        <v>58</v>
      </c>
      <c r="E67" s="243"/>
      <c r="F67" s="1086"/>
      <c r="G67" s="1079">
        <v>3</v>
      </c>
      <c r="H67" s="1177">
        <f t="shared" si="15"/>
        <v>90</v>
      </c>
      <c r="I67" s="1176">
        <v>4</v>
      </c>
      <c r="J67" s="430" t="s">
        <v>256</v>
      </c>
      <c r="K67" s="439"/>
      <c r="L67" s="430"/>
      <c r="M67" s="1167">
        <f>H67-I67</f>
        <v>86</v>
      </c>
      <c r="N67" s="194"/>
      <c r="O67" s="1549" t="s">
        <v>256</v>
      </c>
      <c r="P67" s="1893"/>
      <c r="Q67" s="114"/>
      <c r="R67" s="1852"/>
      <c r="S67" s="1853"/>
      <c r="T67" s="1014"/>
      <c r="U67" s="1074"/>
      <c r="V67" s="1015"/>
      <c r="W67" s="972"/>
      <c r="X67" s="972"/>
      <c r="Y67" s="972"/>
      <c r="Z67" s="972"/>
      <c r="AA67" s="972"/>
      <c r="AB67" s="1034"/>
      <c r="AC67" s="972"/>
      <c r="AD67" s="972"/>
      <c r="AE67" s="972"/>
      <c r="AF67" s="972"/>
      <c r="AG67" s="972"/>
      <c r="AH67" s="972"/>
      <c r="AI67" s="973"/>
      <c r="AJ67" s="972"/>
      <c r="AK67" s="972"/>
      <c r="AL67" s="972"/>
      <c r="AS67" s="1438" t="b">
        <f t="shared" si="9"/>
        <v>1</v>
      </c>
      <c r="AT67" s="1438" t="b">
        <f t="shared" si="10"/>
        <v>0</v>
      </c>
      <c r="AU67" s="1438" t="b">
        <f t="shared" si="11"/>
        <v>1</v>
      </c>
      <c r="AV67" s="1438" t="b">
        <f t="shared" si="12"/>
        <v>1</v>
      </c>
      <c r="AW67" s="1438" t="b">
        <f t="shared" si="13"/>
        <v>1</v>
      </c>
      <c r="AX67" s="1438" t="b">
        <f t="shared" si="14"/>
        <v>1</v>
      </c>
    </row>
    <row r="68" spans="1:50" s="78" customFormat="1" ht="15.75">
      <c r="A68" s="1359" t="s">
        <v>131</v>
      </c>
      <c r="B68" s="1367" t="s">
        <v>179</v>
      </c>
      <c r="C68" s="465"/>
      <c r="D68" s="85"/>
      <c r="E68" s="85"/>
      <c r="F68" s="1178"/>
      <c r="G68" s="1079">
        <f>G69+G70</f>
        <v>4</v>
      </c>
      <c r="H68" s="1179">
        <f t="shared" si="15"/>
        <v>120</v>
      </c>
      <c r="I68" s="1176"/>
      <c r="J68" s="430"/>
      <c r="K68" s="439"/>
      <c r="L68" s="430"/>
      <c r="M68" s="1167"/>
      <c r="N68" s="194"/>
      <c r="O68" s="1549"/>
      <c r="P68" s="1893"/>
      <c r="Q68" s="114"/>
      <c r="R68" s="1852"/>
      <c r="S68" s="1853"/>
      <c r="T68" s="1014"/>
      <c r="U68" s="1074"/>
      <c r="V68" s="1015"/>
      <c r="W68" s="972"/>
      <c r="X68" s="972"/>
      <c r="Y68" s="972"/>
      <c r="Z68" s="972"/>
      <c r="AA68" s="972"/>
      <c r="AB68" s="1034"/>
      <c r="AC68" s="972"/>
      <c r="AD68" s="972"/>
      <c r="AE68" s="972"/>
      <c r="AF68" s="972"/>
      <c r="AG68" s="972"/>
      <c r="AH68" s="972"/>
      <c r="AI68" s="973"/>
      <c r="AJ68" s="972"/>
      <c r="AK68" s="972"/>
      <c r="AL68" s="972"/>
      <c r="AS68" s="1438" t="b">
        <f t="shared" si="9"/>
        <v>1</v>
      </c>
      <c r="AT68" s="1438" t="b">
        <f t="shared" si="10"/>
        <v>1</v>
      </c>
      <c r="AU68" s="1438" t="b">
        <f t="shared" si="11"/>
        <v>1</v>
      </c>
      <c r="AV68" s="1438" t="b">
        <f t="shared" si="12"/>
        <v>1</v>
      </c>
      <c r="AW68" s="1438" t="b">
        <f t="shared" si="13"/>
        <v>1</v>
      </c>
      <c r="AX68" s="1438" t="b">
        <f t="shared" si="14"/>
        <v>1</v>
      </c>
    </row>
    <row r="69" spans="1:50" s="78" customFormat="1" ht="15.75">
      <c r="A69" s="1359"/>
      <c r="B69" s="1360" t="s">
        <v>414</v>
      </c>
      <c r="C69" s="465"/>
      <c r="D69" s="85"/>
      <c r="E69" s="85"/>
      <c r="F69" s="1178"/>
      <c r="G69" s="1079">
        <v>1</v>
      </c>
      <c r="H69" s="1163">
        <f t="shared" si="15"/>
        <v>30</v>
      </c>
      <c r="I69" s="1176"/>
      <c r="J69" s="430"/>
      <c r="K69" s="439"/>
      <c r="L69" s="430"/>
      <c r="M69" s="1167"/>
      <c r="N69" s="194"/>
      <c r="O69" s="1180"/>
      <c r="P69" s="1181"/>
      <c r="Q69" s="114"/>
      <c r="R69" s="1852"/>
      <c r="S69" s="1853"/>
      <c r="T69" s="1014"/>
      <c r="U69" s="1074"/>
      <c r="V69" s="1015"/>
      <c r="W69" s="972"/>
      <c r="X69" s="972"/>
      <c r="Y69" s="972"/>
      <c r="Z69" s="972"/>
      <c r="AA69" s="972"/>
      <c r="AB69" s="1034"/>
      <c r="AC69" s="972"/>
      <c r="AD69" s="972"/>
      <c r="AE69" s="972"/>
      <c r="AF69" s="972"/>
      <c r="AG69" s="972"/>
      <c r="AH69" s="972"/>
      <c r="AI69" s="973"/>
      <c r="AJ69" s="972"/>
      <c r="AK69" s="972"/>
      <c r="AL69" s="972"/>
      <c r="AM69" s="894">
        <f>G73+G70+G67+G64+G61+G58+G57+G54</f>
        <v>28</v>
      </c>
      <c r="AS69" s="1438" t="b">
        <f t="shared" si="9"/>
        <v>1</v>
      </c>
      <c r="AT69" s="1438" t="b">
        <f t="shared" si="10"/>
        <v>1</v>
      </c>
      <c r="AU69" s="1438" t="b">
        <f t="shared" si="11"/>
        <v>1</v>
      </c>
      <c r="AV69" s="1438" t="b">
        <f t="shared" si="12"/>
        <v>1</v>
      </c>
      <c r="AW69" s="1438" t="b">
        <f t="shared" si="13"/>
        <v>1</v>
      </c>
      <c r="AX69" s="1438" t="b">
        <f t="shared" si="14"/>
        <v>1</v>
      </c>
    </row>
    <row r="70" spans="1:50" s="78" customFormat="1" ht="15.75">
      <c r="A70" s="1359"/>
      <c r="B70" s="1360" t="s">
        <v>42</v>
      </c>
      <c r="C70" s="465"/>
      <c r="D70" s="85">
        <v>3</v>
      </c>
      <c r="E70" s="85"/>
      <c r="F70" s="1162"/>
      <c r="G70" s="1079">
        <v>3</v>
      </c>
      <c r="H70" s="1163">
        <f t="shared" si="15"/>
        <v>90</v>
      </c>
      <c r="I70" s="1176">
        <v>4</v>
      </c>
      <c r="J70" s="430" t="s">
        <v>352</v>
      </c>
      <c r="K70" s="439"/>
      <c r="L70" s="430" t="s">
        <v>352</v>
      </c>
      <c r="M70" s="1167">
        <f>H70-I70</f>
        <v>86</v>
      </c>
      <c r="N70" s="194"/>
      <c r="O70" s="1180"/>
      <c r="P70" s="1181"/>
      <c r="Q70" s="114" t="s">
        <v>256</v>
      </c>
      <c r="R70" s="1852"/>
      <c r="S70" s="1853"/>
      <c r="T70" s="1014"/>
      <c r="U70" s="1074"/>
      <c r="V70" s="1015"/>
      <c r="W70" s="972"/>
      <c r="X70" s="972"/>
      <c r="Y70" s="972"/>
      <c r="Z70" s="972"/>
      <c r="AA70" s="972"/>
      <c r="AB70" s="1034"/>
      <c r="AC70" s="972"/>
      <c r="AD70" s="972"/>
      <c r="AE70" s="972"/>
      <c r="AF70" s="972"/>
      <c r="AG70" s="972"/>
      <c r="AH70" s="972"/>
      <c r="AI70" s="973"/>
      <c r="AJ70" s="972"/>
      <c r="AK70" s="972"/>
      <c r="AL70" s="972"/>
      <c r="AS70" s="1438" t="b">
        <f t="shared" si="9"/>
        <v>1</v>
      </c>
      <c r="AT70" s="1438" t="b">
        <f t="shared" si="10"/>
        <v>1</v>
      </c>
      <c r="AU70" s="1438" t="b">
        <f t="shared" si="11"/>
        <v>0</v>
      </c>
      <c r="AV70" s="1438" t="b">
        <f t="shared" si="12"/>
        <v>1</v>
      </c>
      <c r="AW70" s="1438" t="b">
        <f t="shared" si="13"/>
        <v>1</v>
      </c>
      <c r="AX70" s="1438" t="b">
        <f t="shared" si="14"/>
        <v>1</v>
      </c>
    </row>
    <row r="71" spans="1:50" s="78" customFormat="1" ht="31.5">
      <c r="A71" s="1359" t="s">
        <v>466</v>
      </c>
      <c r="B71" s="1368" t="s">
        <v>441</v>
      </c>
      <c r="C71" s="1091"/>
      <c r="D71" s="222"/>
      <c r="E71" s="243"/>
      <c r="F71" s="1086"/>
      <c r="G71" s="477">
        <f>G72+G73</f>
        <v>4</v>
      </c>
      <c r="H71" s="1182">
        <f>H72+H73</f>
        <v>120</v>
      </c>
      <c r="I71" s="1183"/>
      <c r="J71" s="1184"/>
      <c r="K71" s="1185"/>
      <c r="L71" s="1184"/>
      <c r="M71" s="1186"/>
      <c r="N71" s="1187"/>
      <c r="O71" s="1180"/>
      <c r="P71" s="1181"/>
      <c r="Q71" s="114"/>
      <c r="R71" s="1852"/>
      <c r="S71" s="1853"/>
      <c r="T71" s="1014"/>
      <c r="U71" s="1017"/>
      <c r="V71" s="1035"/>
      <c r="W71" s="972"/>
      <c r="X71" s="972"/>
      <c r="Y71" s="972"/>
      <c r="Z71" s="972"/>
      <c r="AA71" s="972"/>
      <c r="AB71" s="1034"/>
      <c r="AC71" s="972"/>
      <c r="AD71" s="972"/>
      <c r="AE71" s="972"/>
      <c r="AF71" s="972"/>
      <c r="AG71" s="972"/>
      <c r="AH71" s="972"/>
      <c r="AI71" s="973"/>
      <c r="AJ71" s="972"/>
      <c r="AK71" s="972"/>
      <c r="AL71" s="972"/>
      <c r="AS71" s="1438" t="b">
        <f t="shared" si="9"/>
        <v>1</v>
      </c>
      <c r="AT71" s="1438" t="b">
        <f t="shared" si="10"/>
        <v>1</v>
      </c>
      <c r="AU71" s="1438" t="b">
        <f t="shared" si="11"/>
        <v>1</v>
      </c>
      <c r="AV71" s="1438" t="b">
        <f t="shared" si="12"/>
        <v>1</v>
      </c>
      <c r="AW71" s="1438" t="b">
        <f t="shared" si="13"/>
        <v>1</v>
      </c>
      <c r="AX71" s="1438" t="b">
        <f t="shared" si="14"/>
        <v>1</v>
      </c>
    </row>
    <row r="72" spans="1:50" s="78" customFormat="1" ht="15.75">
      <c r="A72" s="1369"/>
      <c r="B72" s="1360" t="s">
        <v>414</v>
      </c>
      <c r="C72" s="1091"/>
      <c r="D72" s="222"/>
      <c r="E72" s="243"/>
      <c r="F72" s="1086"/>
      <c r="G72" s="1079">
        <v>1</v>
      </c>
      <c r="H72" s="1188">
        <f t="shared" si="15"/>
        <v>30</v>
      </c>
      <c r="I72" s="1169"/>
      <c r="J72" s="1189"/>
      <c r="K72" s="1190"/>
      <c r="L72" s="222"/>
      <c r="M72" s="1191"/>
      <c r="N72" s="194"/>
      <c r="O72" s="1549"/>
      <c r="P72" s="1893"/>
      <c r="Q72" s="114"/>
      <c r="R72" s="1873"/>
      <c r="S72" s="1874"/>
      <c r="T72" s="1014"/>
      <c r="U72" s="1076"/>
      <c r="V72" s="1036"/>
      <c r="W72" s="972"/>
      <c r="X72" s="972"/>
      <c r="Y72" s="972"/>
      <c r="Z72" s="972"/>
      <c r="AA72" s="972"/>
      <c r="AB72" s="1037"/>
      <c r="AC72" s="972"/>
      <c r="AD72" s="972"/>
      <c r="AE72" s="972"/>
      <c r="AF72" s="972"/>
      <c r="AG72" s="972"/>
      <c r="AH72" s="972"/>
      <c r="AI72" s="973"/>
      <c r="AJ72" s="972"/>
      <c r="AK72" s="972"/>
      <c r="AL72" s="972"/>
      <c r="AS72" s="1438" t="b">
        <f t="shared" si="9"/>
        <v>1</v>
      </c>
      <c r="AT72" s="1438" t="b">
        <f t="shared" si="10"/>
        <v>1</v>
      </c>
      <c r="AU72" s="1438" t="b">
        <f t="shared" si="11"/>
        <v>1</v>
      </c>
      <c r="AV72" s="1438" t="b">
        <f t="shared" si="12"/>
        <v>1</v>
      </c>
      <c r="AW72" s="1438" t="b">
        <f t="shared" si="13"/>
        <v>1</v>
      </c>
      <c r="AX72" s="1438" t="b">
        <f t="shared" si="14"/>
        <v>1</v>
      </c>
    </row>
    <row r="73" spans="1:50" s="78" customFormat="1" ht="16.5" thickBot="1">
      <c r="A73" s="1370"/>
      <c r="B73" s="1371" t="s">
        <v>42</v>
      </c>
      <c r="C73" s="1356"/>
      <c r="D73" s="382" t="s">
        <v>317</v>
      </c>
      <c r="E73" s="1192"/>
      <c r="F73" s="1146"/>
      <c r="G73" s="1193">
        <v>3</v>
      </c>
      <c r="H73" s="1194">
        <f t="shared" si="15"/>
        <v>90</v>
      </c>
      <c r="I73" s="1195">
        <v>4</v>
      </c>
      <c r="J73" s="1196" t="s">
        <v>256</v>
      </c>
      <c r="K73" s="1197"/>
      <c r="L73" s="1196"/>
      <c r="M73" s="1198"/>
      <c r="N73" s="1158"/>
      <c r="O73" s="1941"/>
      <c r="P73" s="1942"/>
      <c r="Q73" s="152"/>
      <c r="R73" s="1859"/>
      <c r="S73" s="1860"/>
      <c r="T73" s="1026"/>
      <c r="U73" s="1075" t="s">
        <v>256</v>
      </c>
      <c r="V73" s="1038"/>
      <c r="W73" s="972"/>
      <c r="X73" s="972"/>
      <c r="Y73" s="972"/>
      <c r="Z73" s="972"/>
      <c r="AA73" s="972"/>
      <c r="AB73" s="1037"/>
      <c r="AC73" s="972"/>
      <c r="AD73" s="972"/>
      <c r="AE73" s="972"/>
      <c r="AF73" s="972"/>
      <c r="AG73" s="972"/>
      <c r="AH73" s="972"/>
      <c r="AI73" s="973"/>
      <c r="AJ73" s="972"/>
      <c r="AK73" s="972"/>
      <c r="AL73" s="972"/>
      <c r="AS73" s="1438" t="b">
        <f t="shared" si="9"/>
        <v>1</v>
      </c>
      <c r="AT73" s="1438" t="b">
        <f t="shared" si="10"/>
        <v>1</v>
      </c>
      <c r="AU73" s="1438" t="b">
        <f t="shared" si="11"/>
        <v>1</v>
      </c>
      <c r="AV73" s="1438" t="b">
        <f t="shared" si="12"/>
        <v>1</v>
      </c>
      <c r="AW73" s="1438" t="b">
        <f t="shared" si="13"/>
        <v>1</v>
      </c>
      <c r="AX73" s="1438" t="b">
        <f t="shared" si="14"/>
        <v>0</v>
      </c>
    </row>
    <row r="74" spans="1:38" ht="16.5" customHeight="1" thickBot="1">
      <c r="A74" s="1628" t="s">
        <v>111</v>
      </c>
      <c r="B74" s="1629"/>
      <c r="C74" s="1636"/>
      <c r="D74" s="1636"/>
      <c r="E74" s="1636"/>
      <c r="F74" s="1637"/>
      <c r="G74" s="574">
        <f>G52+G55+G59+G62+G65+G68+G71</f>
        <v>36</v>
      </c>
      <c r="H74" s="1199">
        <f>H52+H55+H59+H62+H65+H68+H71</f>
        <v>1080</v>
      </c>
      <c r="I74" s="1200"/>
      <c r="J74" s="576"/>
      <c r="K74" s="577"/>
      <c r="L74" s="578"/>
      <c r="M74" s="579"/>
      <c r="N74" s="580"/>
      <c r="O74" s="1534"/>
      <c r="P74" s="1535"/>
      <c r="Q74" s="1201"/>
      <c r="R74" s="1960"/>
      <c r="S74" s="1961"/>
      <c r="T74" s="1039"/>
      <c r="U74" s="1040"/>
      <c r="V74" s="1041"/>
      <c r="W74" s="965"/>
      <c r="X74" s="965"/>
      <c r="Y74" s="965"/>
      <c r="Z74" s="965"/>
      <c r="AA74" s="965">
        <f>30*G74</f>
        <v>1080</v>
      </c>
      <c r="AB74" s="965"/>
      <c r="AC74" s="965"/>
      <c r="AD74" s="965"/>
      <c r="AE74" s="965"/>
      <c r="AF74" s="965"/>
      <c r="AG74" s="965"/>
      <c r="AH74" s="965">
        <f>30*G74</f>
        <v>1080</v>
      </c>
      <c r="AI74" s="965"/>
      <c r="AJ74" s="965"/>
      <c r="AK74" s="965"/>
      <c r="AL74" s="965"/>
    </row>
    <row r="75" spans="1:52" ht="15.75" customHeight="1" thickBot="1">
      <c r="A75" s="1628" t="s">
        <v>61</v>
      </c>
      <c r="B75" s="1629"/>
      <c r="C75" s="1629"/>
      <c r="D75" s="1629"/>
      <c r="E75" s="1629"/>
      <c r="F75" s="1630"/>
      <c r="G75" s="268">
        <f>G53+G56+G60+G63+G66+G69+G72</f>
        <v>8</v>
      </c>
      <c r="H75" s="1153">
        <f>H53+H56+H60+H63+H66+H69+H72</f>
        <v>240</v>
      </c>
      <c r="I75" s="1202"/>
      <c r="J75" s="270"/>
      <c r="K75" s="290"/>
      <c r="L75" s="291"/>
      <c r="M75" s="161"/>
      <c r="N75" s="271"/>
      <c r="O75" s="1573"/>
      <c r="P75" s="1574"/>
      <c r="Q75" s="272"/>
      <c r="R75" s="1966"/>
      <c r="S75" s="1967"/>
      <c r="T75" s="1042"/>
      <c r="U75" s="1043"/>
      <c r="V75" s="1044"/>
      <c r="W75" s="965"/>
      <c r="X75" s="965"/>
      <c r="Y75" s="965"/>
      <c r="Z75" s="965"/>
      <c r="AA75" s="965">
        <f>30*G75</f>
        <v>240</v>
      </c>
      <c r="AB75" s="965"/>
      <c r="AC75" s="965"/>
      <c r="AD75" s="965"/>
      <c r="AE75" s="965"/>
      <c r="AF75" s="965"/>
      <c r="AG75" s="965"/>
      <c r="AH75" s="965">
        <f>30*G75</f>
        <v>240</v>
      </c>
      <c r="AI75" s="965"/>
      <c r="AJ75" s="965"/>
      <c r="AK75" s="965"/>
      <c r="AL75" s="965"/>
      <c r="AY75" s="1450"/>
      <c r="AZ75" s="1450"/>
    </row>
    <row r="76" spans="1:52" s="983" customFormat="1" ht="16.5" customHeight="1" thickBot="1">
      <c r="A76" s="1635" t="s">
        <v>122</v>
      </c>
      <c r="B76" s="1636"/>
      <c r="C76" s="1636"/>
      <c r="D76" s="1636"/>
      <c r="E76" s="1636"/>
      <c r="F76" s="1637"/>
      <c r="G76" s="101">
        <f>G54+G57+G58+G61+G64+G67+G70+G73</f>
        <v>28</v>
      </c>
      <c r="H76" s="1153">
        <f>H54+H57+H58+H61+H64+H67+H70+H73</f>
        <v>840</v>
      </c>
      <c r="I76" s="1203">
        <f>SUM(I52:I71)</f>
        <v>50</v>
      </c>
      <c r="J76" s="283"/>
      <c r="K76" s="292"/>
      <c r="L76" s="292"/>
      <c r="M76" s="103">
        <f>SUM(M52:M71)</f>
        <v>700</v>
      </c>
      <c r="N76" s="276"/>
      <c r="O76" s="1534" t="s">
        <v>514</v>
      </c>
      <c r="P76" s="1535"/>
      <c r="Q76" s="274" t="s">
        <v>162</v>
      </c>
      <c r="R76" s="1939"/>
      <c r="S76" s="1940"/>
      <c r="T76" s="1102" t="s">
        <v>256</v>
      </c>
      <c r="U76" s="1098" t="s">
        <v>256</v>
      </c>
      <c r="V76" s="1103"/>
      <c r="AA76" s="965">
        <f>30*G76</f>
        <v>840</v>
      </c>
      <c r="AH76" s="965">
        <f>30*G76</f>
        <v>840</v>
      </c>
      <c r="AS76" s="1446">
        <f aca="true" t="shared" si="16" ref="AS76:AX76">SUMIF(AS52:AS73,FALSE,$G52:$G73)</f>
        <v>0</v>
      </c>
      <c r="AT76" s="1446">
        <f t="shared" si="16"/>
        <v>15</v>
      </c>
      <c r="AU76" s="1446">
        <f t="shared" si="16"/>
        <v>7</v>
      </c>
      <c r="AV76" s="1446">
        <f t="shared" si="16"/>
        <v>0</v>
      </c>
      <c r="AW76" s="1446">
        <f t="shared" si="16"/>
        <v>3</v>
      </c>
      <c r="AX76" s="1446">
        <f t="shared" si="16"/>
        <v>3</v>
      </c>
      <c r="AY76" s="1000">
        <f>SUM(AS76:AX76)</f>
        <v>28</v>
      </c>
      <c r="AZ76" s="1000" t="s">
        <v>546</v>
      </c>
    </row>
    <row r="77" spans="1:52" ht="22.5" customHeight="1" hidden="1">
      <c r="A77" s="1948" t="s">
        <v>404</v>
      </c>
      <c r="B77" s="1949"/>
      <c r="C77" s="1949"/>
      <c r="D77" s="1949"/>
      <c r="E77" s="1949"/>
      <c r="F77" s="1949"/>
      <c r="G77" s="1950"/>
      <c r="H77" s="1950"/>
      <c r="I77" s="1950"/>
      <c r="J77" s="1950"/>
      <c r="K77" s="1950"/>
      <c r="L77" s="1950"/>
      <c r="M77" s="1950"/>
      <c r="N77" s="1950"/>
      <c r="O77" s="1950"/>
      <c r="P77" s="1950"/>
      <c r="Q77" s="1950"/>
      <c r="R77" s="1950"/>
      <c r="S77" s="1950"/>
      <c r="T77" s="1950"/>
      <c r="U77" s="1950"/>
      <c r="V77" s="1951"/>
      <c r="W77" s="965"/>
      <c r="X77" s="965"/>
      <c r="Y77" s="965"/>
      <c r="Z77" s="965"/>
      <c r="AA77" s="965"/>
      <c r="AB77" s="965"/>
      <c r="AC77" s="965"/>
      <c r="AD77" s="965"/>
      <c r="AE77" s="965"/>
      <c r="AF77" s="965"/>
      <c r="AG77" s="965"/>
      <c r="AH77" s="965"/>
      <c r="AI77" s="965"/>
      <c r="AJ77" s="965"/>
      <c r="AK77" s="965"/>
      <c r="AL77" s="965"/>
      <c r="AY77" s="1450"/>
      <c r="AZ77" s="1450"/>
    </row>
    <row r="78" spans="1:52" s="427" customFormat="1" ht="15.75" customHeight="1" hidden="1" thickBot="1">
      <c r="A78" s="1952" t="s">
        <v>405</v>
      </c>
      <c r="B78" s="1953"/>
      <c r="C78" s="1953"/>
      <c r="D78" s="1953"/>
      <c r="E78" s="1953"/>
      <c r="F78" s="1953"/>
      <c r="G78" s="1953"/>
      <c r="H78" s="1953"/>
      <c r="I78" s="1953"/>
      <c r="J78" s="1953"/>
      <c r="K78" s="1953"/>
      <c r="L78" s="1953"/>
      <c r="M78" s="1953"/>
      <c r="N78" s="1953"/>
      <c r="O78" s="1953"/>
      <c r="P78" s="1953"/>
      <c r="Q78" s="1953"/>
      <c r="R78" s="1953"/>
      <c r="S78" s="1953"/>
      <c r="T78" s="1953"/>
      <c r="U78" s="1953"/>
      <c r="V78" s="1954"/>
      <c r="W78" s="1045"/>
      <c r="X78" s="1045"/>
      <c r="Y78" s="1045"/>
      <c r="Z78" s="1045"/>
      <c r="AA78" s="1045"/>
      <c r="AB78" s="1045"/>
      <c r="AC78" s="1045"/>
      <c r="AD78" s="1045"/>
      <c r="AE78" s="1045"/>
      <c r="AF78" s="1045"/>
      <c r="AG78" s="1045"/>
      <c r="AH78" s="1045"/>
      <c r="AI78" s="1045"/>
      <c r="AJ78" s="1045"/>
      <c r="AK78" s="1045"/>
      <c r="AL78" s="1045"/>
      <c r="AS78" s="1440"/>
      <c r="AT78" s="1440"/>
      <c r="AU78" s="1440"/>
      <c r="AV78" s="1440"/>
      <c r="AW78" s="1440"/>
      <c r="AX78" s="1440"/>
      <c r="AY78" s="1451"/>
      <c r="AZ78" s="1451"/>
    </row>
    <row r="79" spans="1:52" s="427" customFormat="1" ht="15.75" customHeight="1" hidden="1" thickBot="1">
      <c r="A79" s="1952" t="s">
        <v>406</v>
      </c>
      <c r="B79" s="1953"/>
      <c r="C79" s="1953"/>
      <c r="D79" s="1953"/>
      <c r="E79" s="1953"/>
      <c r="F79" s="1953"/>
      <c r="G79" s="1953"/>
      <c r="H79" s="1953"/>
      <c r="I79" s="1953"/>
      <c r="J79" s="1953"/>
      <c r="K79" s="1953"/>
      <c r="L79" s="1953"/>
      <c r="M79" s="1953"/>
      <c r="N79" s="1953"/>
      <c r="O79" s="1953"/>
      <c r="P79" s="1953"/>
      <c r="Q79" s="1953"/>
      <c r="R79" s="1953"/>
      <c r="S79" s="1953"/>
      <c r="T79" s="1953"/>
      <c r="U79" s="1953"/>
      <c r="V79" s="1954"/>
      <c r="W79" s="1045"/>
      <c r="X79" s="1045"/>
      <c r="Y79" s="1045"/>
      <c r="Z79" s="1045"/>
      <c r="AA79" s="1045"/>
      <c r="AB79" s="1045"/>
      <c r="AC79" s="1045"/>
      <c r="AD79" s="1045"/>
      <c r="AE79" s="1045"/>
      <c r="AF79" s="1045"/>
      <c r="AG79" s="1045"/>
      <c r="AH79" s="1045"/>
      <c r="AI79" s="1045"/>
      <c r="AJ79" s="1045"/>
      <c r="AK79" s="1045"/>
      <c r="AL79" s="1045"/>
      <c r="AS79" s="1440"/>
      <c r="AT79" s="1440"/>
      <c r="AU79" s="1440"/>
      <c r="AV79" s="1440"/>
      <c r="AW79" s="1440"/>
      <c r="AX79" s="1440"/>
      <c r="AY79" s="1451"/>
      <c r="AZ79" s="1451"/>
    </row>
    <row r="80" spans="1:52" s="78" customFormat="1" ht="31.5" hidden="1">
      <c r="A80" s="1372" t="s">
        <v>116</v>
      </c>
      <c r="B80" s="1373" t="s">
        <v>69</v>
      </c>
      <c r="C80" s="1374"/>
      <c r="D80" s="183"/>
      <c r="E80" s="1204"/>
      <c r="F80" s="1205"/>
      <c r="G80" s="1206">
        <f>G81+G82</f>
        <v>6.5</v>
      </c>
      <c r="H80" s="1207">
        <f aca="true" t="shared" si="17" ref="H80:H85">G80*30</f>
        <v>195</v>
      </c>
      <c r="I80" s="1208"/>
      <c r="J80" s="16"/>
      <c r="K80" s="16"/>
      <c r="L80" s="16"/>
      <c r="M80" s="233"/>
      <c r="N80" s="192"/>
      <c r="O80" s="1553"/>
      <c r="P80" s="1554"/>
      <c r="Q80" s="234"/>
      <c r="R80" s="1968"/>
      <c r="S80" s="1969"/>
      <c r="T80" s="1046"/>
      <c r="U80" s="1047"/>
      <c r="V80" s="980"/>
      <c r="W80" s="972"/>
      <c r="X80" s="972"/>
      <c r="Y80" s="972"/>
      <c r="Z80" s="972"/>
      <c r="AA80" s="972"/>
      <c r="AB80" s="972"/>
      <c r="AC80" s="972"/>
      <c r="AD80" s="972"/>
      <c r="AE80" s="972"/>
      <c r="AF80" s="972"/>
      <c r="AG80" s="972"/>
      <c r="AH80" s="972" t="s">
        <v>315</v>
      </c>
      <c r="AI80" s="973">
        <f>SUMIF(AG$80:AG$94,1,G$80:G$94)</f>
        <v>11</v>
      </c>
      <c r="AJ80" s="972"/>
      <c r="AK80" s="972"/>
      <c r="AL80" s="972"/>
      <c r="AS80" s="1438"/>
      <c r="AT80" s="1438"/>
      <c r="AU80" s="1438"/>
      <c r="AV80" s="1438"/>
      <c r="AW80" s="1438"/>
      <c r="AX80" s="1438"/>
      <c r="AY80" s="1449"/>
      <c r="AZ80" s="1449"/>
    </row>
    <row r="81" spans="1:52" s="78" customFormat="1" ht="18" hidden="1">
      <c r="A81" s="1375"/>
      <c r="B81" s="1376" t="s">
        <v>41</v>
      </c>
      <c r="C81" s="1377"/>
      <c r="D81" s="208"/>
      <c r="E81" s="248"/>
      <c r="F81" s="1209"/>
      <c r="G81" s="1210">
        <v>2.5</v>
      </c>
      <c r="H81" s="1211">
        <f t="shared" si="17"/>
        <v>75</v>
      </c>
      <c r="I81" s="1208"/>
      <c r="J81" s="16"/>
      <c r="K81" s="16"/>
      <c r="L81" s="16"/>
      <c r="M81" s="233"/>
      <c r="N81" s="19"/>
      <c r="O81" s="1532"/>
      <c r="P81" s="1533"/>
      <c r="Q81" s="234"/>
      <c r="R81" s="1964"/>
      <c r="S81" s="1965"/>
      <c r="T81" s="1046"/>
      <c r="U81" s="1047"/>
      <c r="V81" s="980"/>
      <c r="W81" s="972"/>
      <c r="X81" s="972"/>
      <c r="Y81" s="972"/>
      <c r="Z81" s="972"/>
      <c r="AA81" s="972"/>
      <c r="AB81" s="972"/>
      <c r="AC81" s="972"/>
      <c r="AD81" s="972"/>
      <c r="AE81" s="972"/>
      <c r="AF81" s="972"/>
      <c r="AG81" s="972"/>
      <c r="AH81" s="972" t="s">
        <v>316</v>
      </c>
      <c r="AI81" s="973">
        <f>SUMIF(AG$80:AG$94,2,G$80:G$94)</f>
        <v>6</v>
      </c>
      <c r="AJ81" s="972"/>
      <c r="AK81" s="972"/>
      <c r="AL81" s="972"/>
      <c r="AS81" s="1438"/>
      <c r="AT81" s="1438"/>
      <c r="AU81" s="1438"/>
      <c r="AV81" s="1438"/>
      <c r="AW81" s="1438"/>
      <c r="AX81" s="1438"/>
      <c r="AY81" s="1449"/>
      <c r="AZ81" s="1449"/>
    </row>
    <row r="82" spans="1:52" s="78" customFormat="1" ht="18" hidden="1">
      <c r="A82" s="1378" t="s">
        <v>193</v>
      </c>
      <c r="B82" s="1379" t="s">
        <v>42</v>
      </c>
      <c r="C82" s="1377">
        <v>4</v>
      </c>
      <c r="D82" s="208"/>
      <c r="E82" s="248"/>
      <c r="F82" s="1209"/>
      <c r="G82" s="1212">
        <v>4</v>
      </c>
      <c r="H82" s="1177">
        <f t="shared" si="17"/>
        <v>120</v>
      </c>
      <c r="I82" s="1208">
        <v>12</v>
      </c>
      <c r="J82" s="16" t="s">
        <v>257</v>
      </c>
      <c r="K82" s="16"/>
      <c r="L82" s="16" t="s">
        <v>256</v>
      </c>
      <c r="M82" s="233">
        <f>H82-I82</f>
        <v>108</v>
      </c>
      <c r="N82" s="19"/>
      <c r="O82" s="1532"/>
      <c r="P82" s="1533"/>
      <c r="Q82" s="234"/>
      <c r="R82" s="1964" t="s">
        <v>163</v>
      </c>
      <c r="S82" s="1965"/>
      <c r="T82" s="1046"/>
      <c r="U82" s="1047"/>
      <c r="V82" s="980"/>
      <c r="W82" s="972"/>
      <c r="X82" s="972"/>
      <c r="Y82" s="972"/>
      <c r="Z82" s="972"/>
      <c r="AA82" s="972"/>
      <c r="AB82" s="972"/>
      <c r="AC82" s="972"/>
      <c r="AD82" s="972"/>
      <c r="AE82" s="972"/>
      <c r="AF82" s="972"/>
      <c r="AG82" s="972">
        <v>2</v>
      </c>
      <c r="AH82" s="972" t="s">
        <v>22</v>
      </c>
      <c r="AI82" s="973">
        <f>SUMIF(AG$80:AG$94,3,G$80:G$94)</f>
        <v>0</v>
      </c>
      <c r="AJ82" s="972"/>
      <c r="AK82" s="972"/>
      <c r="AL82" s="972"/>
      <c r="AS82" s="1438"/>
      <c r="AT82" s="1438"/>
      <c r="AU82" s="1438"/>
      <c r="AV82" s="1438"/>
      <c r="AW82" s="1438"/>
      <c r="AX82" s="1438"/>
      <c r="AY82" s="1449"/>
      <c r="AZ82" s="1449"/>
    </row>
    <row r="83" spans="1:52" s="78" customFormat="1" ht="31.5" hidden="1">
      <c r="A83" s="1380" t="s">
        <v>117</v>
      </c>
      <c r="B83" s="1381" t="s">
        <v>62</v>
      </c>
      <c r="C83" s="1091"/>
      <c r="D83" s="208"/>
      <c r="E83" s="239"/>
      <c r="F83" s="1213"/>
      <c r="G83" s="1182">
        <v>3</v>
      </c>
      <c r="H83" s="1177">
        <f t="shared" si="17"/>
        <v>90</v>
      </c>
      <c r="I83" s="1214"/>
      <c r="J83" s="16"/>
      <c r="K83" s="214"/>
      <c r="L83" s="214"/>
      <c r="M83" s="236"/>
      <c r="N83" s="19"/>
      <c r="O83" s="1532"/>
      <c r="P83" s="1533"/>
      <c r="Q83" s="202"/>
      <c r="R83" s="1901"/>
      <c r="S83" s="1912"/>
      <c r="T83" s="1046"/>
      <c r="U83" s="1047"/>
      <c r="V83" s="980"/>
      <c r="W83" s="972"/>
      <c r="X83" s="972"/>
      <c r="Y83" s="972"/>
      <c r="Z83" s="972"/>
      <c r="AA83" s="972"/>
      <c r="AB83" s="972"/>
      <c r="AC83" s="972"/>
      <c r="AD83" s="972"/>
      <c r="AE83" s="972"/>
      <c r="AF83" s="972"/>
      <c r="AG83" s="972"/>
      <c r="AH83" s="972"/>
      <c r="AI83" s="973">
        <f>SUM(AI80:AI82)</f>
        <v>17</v>
      </c>
      <c r="AJ83" s="972"/>
      <c r="AK83" s="972"/>
      <c r="AL83" s="972"/>
      <c r="AS83" s="1438"/>
      <c r="AT83" s="1438"/>
      <c r="AU83" s="1438"/>
      <c r="AV83" s="1438"/>
      <c r="AW83" s="1438"/>
      <c r="AX83" s="1438"/>
      <c r="AY83" s="1449"/>
      <c r="AZ83" s="1449"/>
    </row>
    <row r="84" spans="1:52" s="605" customFormat="1" ht="18" hidden="1">
      <c r="A84" s="1375"/>
      <c r="B84" s="1376" t="s">
        <v>41</v>
      </c>
      <c r="C84" s="1377"/>
      <c r="D84" s="208"/>
      <c r="E84" s="248"/>
      <c r="F84" s="1209"/>
      <c r="G84" s="1210">
        <v>1</v>
      </c>
      <c r="H84" s="1211">
        <f t="shared" si="17"/>
        <v>30</v>
      </c>
      <c r="I84" s="1208"/>
      <c r="J84" s="16"/>
      <c r="K84" s="16"/>
      <c r="L84" s="16"/>
      <c r="M84" s="233"/>
      <c r="N84" s="19"/>
      <c r="O84" s="1532"/>
      <c r="P84" s="1533"/>
      <c r="Q84" s="234"/>
      <c r="R84" s="1901"/>
      <c r="S84" s="1912"/>
      <c r="T84" s="1046"/>
      <c r="U84" s="1047"/>
      <c r="V84" s="980"/>
      <c r="W84" s="1048"/>
      <c r="X84" s="1048"/>
      <c r="Y84" s="1048"/>
      <c r="Z84" s="1048"/>
      <c r="AA84" s="1048"/>
      <c r="AB84" s="1048"/>
      <c r="AC84" s="1048"/>
      <c r="AD84" s="1048"/>
      <c r="AE84" s="1048"/>
      <c r="AF84" s="1048"/>
      <c r="AG84" s="1048"/>
      <c r="AH84" s="1048"/>
      <c r="AI84" s="1048"/>
      <c r="AJ84" s="1048"/>
      <c r="AK84" s="1048"/>
      <c r="AL84" s="1048"/>
      <c r="AS84" s="1441"/>
      <c r="AT84" s="1441"/>
      <c r="AU84" s="1441"/>
      <c r="AV84" s="1441"/>
      <c r="AW84" s="1441"/>
      <c r="AX84" s="1441"/>
      <c r="AY84" s="1452"/>
      <c r="AZ84" s="1452"/>
    </row>
    <row r="85" spans="1:52" s="78" customFormat="1" ht="18" hidden="1">
      <c r="A85" s="1378" t="s">
        <v>194</v>
      </c>
      <c r="B85" s="1382" t="s">
        <v>42</v>
      </c>
      <c r="C85" s="1377"/>
      <c r="D85" s="203">
        <v>3</v>
      </c>
      <c r="E85" s="248"/>
      <c r="F85" s="1209"/>
      <c r="G85" s="1212">
        <v>2</v>
      </c>
      <c r="H85" s="1177">
        <f t="shared" si="17"/>
        <v>60</v>
      </c>
      <c r="I85" s="1208">
        <v>8</v>
      </c>
      <c r="J85" s="172">
        <v>8</v>
      </c>
      <c r="K85" s="214"/>
      <c r="L85" s="214"/>
      <c r="M85" s="233">
        <f>H85-I85</f>
        <v>52</v>
      </c>
      <c r="N85" s="19"/>
      <c r="O85" s="1532"/>
      <c r="P85" s="1533"/>
      <c r="Q85" s="174">
        <v>8</v>
      </c>
      <c r="R85" s="1901"/>
      <c r="S85" s="1912"/>
      <c r="T85" s="1046"/>
      <c r="U85" s="1047"/>
      <c r="V85" s="980"/>
      <c r="W85" s="972"/>
      <c r="X85" s="972"/>
      <c r="Y85" s="972"/>
      <c r="Z85" s="972"/>
      <c r="AA85" s="972"/>
      <c r="AB85" s="972"/>
      <c r="AC85" s="972"/>
      <c r="AD85" s="972"/>
      <c r="AE85" s="972"/>
      <c r="AF85" s="972"/>
      <c r="AG85" s="972">
        <v>2</v>
      </c>
      <c r="AH85" s="972"/>
      <c r="AI85" s="972"/>
      <c r="AJ85" s="972"/>
      <c r="AK85" s="972"/>
      <c r="AL85" s="972"/>
      <c r="AS85" s="1438"/>
      <c r="AT85" s="1438"/>
      <c r="AU85" s="1438"/>
      <c r="AV85" s="1438"/>
      <c r="AW85" s="1438"/>
      <c r="AX85" s="1438"/>
      <c r="AY85" s="1449"/>
      <c r="AZ85" s="1449"/>
    </row>
    <row r="86" spans="1:52" s="78" customFormat="1" ht="36" customHeight="1" hidden="1">
      <c r="A86" s="1380" t="s">
        <v>195</v>
      </c>
      <c r="B86" s="1383" t="s">
        <v>51</v>
      </c>
      <c r="C86" s="1384"/>
      <c r="D86" s="430"/>
      <c r="E86" s="115"/>
      <c r="F86" s="1215"/>
      <c r="G86" s="1216">
        <f>G87+G88</f>
        <v>7.5</v>
      </c>
      <c r="H86" s="1168">
        <f>PRODUCT(G86,30)</f>
        <v>225</v>
      </c>
      <c r="I86" s="1217"/>
      <c r="J86" s="431"/>
      <c r="K86" s="431"/>
      <c r="L86" s="431"/>
      <c r="M86" s="432"/>
      <c r="N86" s="181"/>
      <c r="O86" s="1532"/>
      <c r="P86" s="1533"/>
      <c r="Q86" s="433"/>
      <c r="R86" s="1901"/>
      <c r="S86" s="1912"/>
      <c r="T86" s="974"/>
      <c r="U86" s="1049"/>
      <c r="V86" s="976"/>
      <c r="W86" s="972"/>
      <c r="X86" s="972"/>
      <c r="Y86" s="972"/>
      <c r="Z86" s="972"/>
      <c r="AA86" s="972"/>
      <c r="AB86" s="972"/>
      <c r="AC86" s="972"/>
      <c r="AD86" s="972"/>
      <c r="AE86" s="972"/>
      <c r="AF86" s="972"/>
      <c r="AG86" s="972"/>
      <c r="AH86" s="972"/>
      <c r="AI86" s="972"/>
      <c r="AJ86" s="972"/>
      <c r="AK86" s="972"/>
      <c r="AL86" s="972"/>
      <c r="AS86" s="1438"/>
      <c r="AT86" s="1438"/>
      <c r="AU86" s="1438"/>
      <c r="AV86" s="1438"/>
      <c r="AW86" s="1438"/>
      <c r="AX86" s="1438"/>
      <c r="AY86" s="1449"/>
      <c r="AZ86" s="1449"/>
    </row>
    <row r="87" spans="1:52" s="78" customFormat="1" ht="18.75" customHeight="1" hidden="1">
      <c r="A87" s="1375"/>
      <c r="B87" s="1376" t="s">
        <v>41</v>
      </c>
      <c r="C87" s="1377"/>
      <c r="D87" s="208"/>
      <c r="E87" s="248"/>
      <c r="F87" s="1218"/>
      <c r="G87" s="1219">
        <v>3.5</v>
      </c>
      <c r="H87" s="1220">
        <f>PRODUCT(G87,30)</f>
        <v>105</v>
      </c>
      <c r="I87" s="1221"/>
      <c r="J87" s="208"/>
      <c r="K87" s="214"/>
      <c r="L87" s="16"/>
      <c r="M87" s="236"/>
      <c r="N87" s="19"/>
      <c r="O87" s="1532"/>
      <c r="P87" s="1533"/>
      <c r="Q87" s="436"/>
      <c r="R87" s="1901"/>
      <c r="S87" s="1912"/>
      <c r="T87" s="978"/>
      <c r="U87" s="1050"/>
      <c r="V87" s="980"/>
      <c r="W87" s="972"/>
      <c r="X87" s="972"/>
      <c r="Y87" s="972"/>
      <c r="Z87" s="972"/>
      <c r="AA87" s="972"/>
      <c r="AB87" s="972"/>
      <c r="AC87" s="972"/>
      <c r="AD87" s="972"/>
      <c r="AE87" s="972"/>
      <c r="AF87" s="972"/>
      <c r="AG87" s="972"/>
      <c r="AH87" s="972"/>
      <c r="AI87" s="972"/>
      <c r="AJ87" s="972"/>
      <c r="AK87" s="972"/>
      <c r="AL87" s="972"/>
      <c r="AS87" s="1438"/>
      <c r="AT87" s="1438"/>
      <c r="AU87" s="1438"/>
      <c r="AV87" s="1438"/>
      <c r="AW87" s="1438"/>
      <c r="AX87" s="1438"/>
      <c r="AY87" s="1449"/>
      <c r="AZ87" s="1449"/>
    </row>
    <row r="88" spans="1:52" s="78" customFormat="1" ht="20.25" customHeight="1" hidden="1">
      <c r="A88" s="1378" t="s">
        <v>196</v>
      </c>
      <c r="B88" s="1382" t="s">
        <v>42</v>
      </c>
      <c r="C88" s="1377">
        <v>2</v>
      </c>
      <c r="D88" s="208"/>
      <c r="E88" s="248"/>
      <c r="F88" s="1218"/>
      <c r="G88" s="1182">
        <v>4</v>
      </c>
      <c r="H88" s="1171">
        <f>PRODUCT(G88,30)</f>
        <v>120</v>
      </c>
      <c r="I88" s="1222">
        <v>10</v>
      </c>
      <c r="J88" s="16" t="s">
        <v>257</v>
      </c>
      <c r="K88" s="16"/>
      <c r="L88" s="16" t="s">
        <v>265</v>
      </c>
      <c r="M88" s="236">
        <f>H88-I88</f>
        <v>110</v>
      </c>
      <c r="N88" s="19"/>
      <c r="O88" s="1532" t="s">
        <v>266</v>
      </c>
      <c r="P88" s="1533"/>
      <c r="Q88" s="20"/>
      <c r="R88" s="1901"/>
      <c r="S88" s="1912"/>
      <c r="T88" s="978"/>
      <c r="U88" s="1050"/>
      <c r="V88" s="980"/>
      <c r="W88" s="972"/>
      <c r="X88" s="972"/>
      <c r="Y88" s="972"/>
      <c r="Z88" s="972"/>
      <c r="AA88" s="972"/>
      <c r="AB88" s="972"/>
      <c r="AC88" s="972"/>
      <c r="AD88" s="972"/>
      <c r="AE88" s="972"/>
      <c r="AF88" s="972"/>
      <c r="AG88" s="972">
        <v>1</v>
      </c>
      <c r="AH88" s="972"/>
      <c r="AI88" s="972"/>
      <c r="AJ88" s="972"/>
      <c r="AK88" s="972"/>
      <c r="AL88" s="972"/>
      <c r="AS88" s="1438"/>
      <c r="AT88" s="1438"/>
      <c r="AU88" s="1438"/>
      <c r="AV88" s="1438"/>
      <c r="AW88" s="1438"/>
      <c r="AX88" s="1438"/>
      <c r="AY88" s="1449"/>
      <c r="AZ88" s="1449"/>
    </row>
    <row r="89" spans="1:52" s="78" customFormat="1" ht="18" hidden="1">
      <c r="A89" s="1380" t="s">
        <v>197</v>
      </c>
      <c r="B89" s="1385" t="s">
        <v>120</v>
      </c>
      <c r="C89" s="1384"/>
      <c r="D89" s="430"/>
      <c r="E89" s="115"/>
      <c r="F89" s="1215"/>
      <c r="G89" s="1216">
        <f>G90+G91</f>
        <v>5</v>
      </c>
      <c r="H89" s="1223">
        <f aca="true" t="shared" si="18" ref="H89:H97">G89*30</f>
        <v>150</v>
      </c>
      <c r="I89" s="1224"/>
      <c r="J89" s="65"/>
      <c r="K89" s="65"/>
      <c r="L89" s="65"/>
      <c r="M89" s="432"/>
      <c r="N89" s="440"/>
      <c r="O89" s="1532"/>
      <c r="P89" s="1533"/>
      <c r="Q89" s="441"/>
      <c r="R89" s="1901"/>
      <c r="S89" s="1912"/>
      <c r="T89" s="1051"/>
      <c r="U89" s="1052"/>
      <c r="V89" s="976"/>
      <c r="W89" s="972"/>
      <c r="X89" s="972"/>
      <c r="Y89" s="972"/>
      <c r="Z89" s="972"/>
      <c r="AA89" s="972"/>
      <c r="AB89" s="972"/>
      <c r="AC89" s="972"/>
      <c r="AD89" s="972"/>
      <c r="AE89" s="972"/>
      <c r="AF89" s="972"/>
      <c r="AG89" s="972"/>
      <c r="AH89" s="972"/>
      <c r="AI89" s="972"/>
      <c r="AJ89" s="972"/>
      <c r="AK89" s="972"/>
      <c r="AL89" s="972"/>
      <c r="AS89" s="1438"/>
      <c r="AT89" s="1438"/>
      <c r="AU89" s="1438"/>
      <c r="AV89" s="1438"/>
      <c r="AW89" s="1438"/>
      <c r="AX89" s="1438"/>
      <c r="AY89" s="1449"/>
      <c r="AZ89" s="1449"/>
    </row>
    <row r="90" spans="1:52" s="78" customFormat="1" ht="18" hidden="1">
      <c r="A90" s="1375"/>
      <c r="B90" s="1376" t="s">
        <v>41</v>
      </c>
      <c r="C90" s="1377"/>
      <c r="D90" s="208"/>
      <c r="E90" s="248"/>
      <c r="F90" s="1209"/>
      <c r="G90" s="1219">
        <v>1</v>
      </c>
      <c r="H90" s="1211">
        <f t="shared" si="18"/>
        <v>30</v>
      </c>
      <c r="I90" s="1221"/>
      <c r="J90" s="16"/>
      <c r="K90" s="16"/>
      <c r="L90" s="16"/>
      <c r="M90" s="236"/>
      <c r="N90" s="19"/>
      <c r="O90" s="1532"/>
      <c r="P90" s="1533"/>
      <c r="Q90" s="202"/>
      <c r="R90" s="1901"/>
      <c r="S90" s="1912"/>
      <c r="T90" s="1046"/>
      <c r="U90" s="1047"/>
      <c r="V90" s="980"/>
      <c r="W90" s="972"/>
      <c r="X90" s="972"/>
      <c r="Y90" s="972"/>
      <c r="Z90" s="972"/>
      <c r="AA90" s="972"/>
      <c r="AB90" s="972"/>
      <c r="AC90" s="972"/>
      <c r="AD90" s="972"/>
      <c r="AE90" s="972"/>
      <c r="AF90" s="972"/>
      <c r="AG90" s="972"/>
      <c r="AH90" s="972"/>
      <c r="AI90" s="972"/>
      <c r="AJ90" s="972"/>
      <c r="AK90" s="972"/>
      <c r="AL90" s="972"/>
      <c r="AS90" s="1438"/>
      <c r="AT90" s="1438"/>
      <c r="AU90" s="1438"/>
      <c r="AV90" s="1438"/>
      <c r="AW90" s="1438"/>
      <c r="AX90" s="1438"/>
      <c r="AY90" s="1449"/>
      <c r="AZ90" s="1449"/>
    </row>
    <row r="91" spans="1:52" s="78" customFormat="1" ht="18" hidden="1">
      <c r="A91" s="1378" t="s">
        <v>198</v>
      </c>
      <c r="B91" s="1382" t="s">
        <v>42</v>
      </c>
      <c r="C91" s="1377"/>
      <c r="D91" s="203">
        <v>2</v>
      </c>
      <c r="E91" s="248"/>
      <c r="F91" s="1209"/>
      <c r="G91" s="1182">
        <v>4</v>
      </c>
      <c r="H91" s="1177">
        <f t="shared" si="18"/>
        <v>120</v>
      </c>
      <c r="I91" s="1222">
        <v>6</v>
      </c>
      <c r="J91" s="16" t="s">
        <v>256</v>
      </c>
      <c r="K91" s="16"/>
      <c r="L91" s="16" t="s">
        <v>265</v>
      </c>
      <c r="M91" s="236">
        <f>H91-I91</f>
        <v>114</v>
      </c>
      <c r="N91" s="19"/>
      <c r="O91" s="1532" t="s">
        <v>83</v>
      </c>
      <c r="P91" s="1533"/>
      <c r="Q91" s="202"/>
      <c r="R91" s="1901"/>
      <c r="S91" s="1912"/>
      <c r="T91" s="1046"/>
      <c r="U91" s="1047"/>
      <c r="V91" s="980"/>
      <c r="W91" s="972"/>
      <c r="X91" s="972"/>
      <c r="Y91" s="972"/>
      <c r="Z91" s="972"/>
      <c r="AA91" s="972"/>
      <c r="AB91" s="972"/>
      <c r="AC91" s="972"/>
      <c r="AD91" s="972"/>
      <c r="AE91" s="972"/>
      <c r="AF91" s="972"/>
      <c r="AG91" s="972">
        <v>1</v>
      </c>
      <c r="AH91" s="972"/>
      <c r="AI91" s="972"/>
      <c r="AJ91" s="972"/>
      <c r="AK91" s="972"/>
      <c r="AL91" s="972"/>
      <c r="AS91" s="1438"/>
      <c r="AT91" s="1438"/>
      <c r="AU91" s="1438"/>
      <c r="AV91" s="1438"/>
      <c r="AW91" s="1438"/>
      <c r="AX91" s="1438"/>
      <c r="AY91" s="1449"/>
      <c r="AZ91" s="1449"/>
    </row>
    <row r="92" spans="1:52" s="78" customFormat="1" ht="31.5" hidden="1">
      <c r="A92" s="1380" t="s">
        <v>199</v>
      </c>
      <c r="B92" s="1386" t="s">
        <v>46</v>
      </c>
      <c r="C92" s="1350"/>
      <c r="D92" s="208"/>
      <c r="E92" s="243"/>
      <c r="F92" s="1086"/>
      <c r="G92" s="1182">
        <f>G93+G94</f>
        <v>4</v>
      </c>
      <c r="H92" s="1177">
        <f t="shared" si="18"/>
        <v>120</v>
      </c>
      <c r="I92" s="1224"/>
      <c r="J92" s="65"/>
      <c r="K92" s="65"/>
      <c r="L92" s="65"/>
      <c r="M92" s="432"/>
      <c r="N92" s="20"/>
      <c r="O92" s="1532"/>
      <c r="P92" s="1533"/>
      <c r="Q92" s="234"/>
      <c r="R92" s="1901"/>
      <c r="S92" s="1912"/>
      <c r="T92" s="1046"/>
      <c r="U92" s="1047"/>
      <c r="V92" s="980"/>
      <c r="W92" s="972"/>
      <c r="X92" s="972"/>
      <c r="Y92" s="972"/>
      <c r="Z92" s="972"/>
      <c r="AA92" s="972"/>
      <c r="AB92" s="972"/>
      <c r="AC92" s="972"/>
      <c r="AD92" s="972"/>
      <c r="AE92" s="972"/>
      <c r="AF92" s="972"/>
      <c r="AG92" s="972"/>
      <c r="AH92" s="972"/>
      <c r="AI92" s="972"/>
      <c r="AJ92" s="972"/>
      <c r="AK92" s="972"/>
      <c r="AL92" s="972"/>
      <c r="AS92" s="1438"/>
      <c r="AT92" s="1438"/>
      <c r="AU92" s="1438"/>
      <c r="AV92" s="1438"/>
      <c r="AW92" s="1438"/>
      <c r="AX92" s="1438"/>
      <c r="AY92" s="1449"/>
      <c r="AZ92" s="1449"/>
    </row>
    <row r="93" spans="1:52" s="78" customFormat="1" ht="18" hidden="1">
      <c r="A93" s="1375"/>
      <c r="B93" s="1376" t="s">
        <v>41</v>
      </c>
      <c r="C93" s="1377"/>
      <c r="D93" s="208"/>
      <c r="E93" s="248"/>
      <c r="F93" s="1209"/>
      <c r="G93" s="1219">
        <v>1</v>
      </c>
      <c r="H93" s="1211">
        <f t="shared" si="18"/>
        <v>30</v>
      </c>
      <c r="I93" s="1221"/>
      <c r="J93" s="16"/>
      <c r="K93" s="16"/>
      <c r="L93" s="16"/>
      <c r="M93" s="236"/>
      <c r="N93" s="19"/>
      <c r="O93" s="1532"/>
      <c r="P93" s="1533"/>
      <c r="Q93" s="202"/>
      <c r="R93" s="1901"/>
      <c r="S93" s="1912"/>
      <c r="T93" s="1046"/>
      <c r="U93" s="1047"/>
      <c r="V93" s="980"/>
      <c r="W93" s="972"/>
      <c r="X93" s="972"/>
      <c r="Y93" s="972"/>
      <c r="Z93" s="972"/>
      <c r="AA93" s="972"/>
      <c r="AB93" s="972"/>
      <c r="AC93" s="972"/>
      <c r="AD93" s="972"/>
      <c r="AE93" s="972"/>
      <c r="AF93" s="972"/>
      <c r="AG93" s="972"/>
      <c r="AH93" s="972"/>
      <c r="AI93" s="972"/>
      <c r="AJ93" s="972"/>
      <c r="AK93" s="972"/>
      <c r="AL93" s="972"/>
      <c r="AS93" s="1438"/>
      <c r="AT93" s="1438"/>
      <c r="AU93" s="1438"/>
      <c r="AV93" s="1438"/>
      <c r="AW93" s="1438"/>
      <c r="AX93" s="1438"/>
      <c r="AY93" s="1449"/>
      <c r="AZ93" s="1449"/>
    </row>
    <row r="94" spans="1:52" s="78" customFormat="1" ht="18.75" hidden="1" thickBot="1">
      <c r="A94" s="1387" t="s">
        <v>200</v>
      </c>
      <c r="B94" s="1388" t="s">
        <v>42</v>
      </c>
      <c r="C94" s="1389">
        <v>2</v>
      </c>
      <c r="D94" s="263"/>
      <c r="E94" s="1225"/>
      <c r="F94" s="1226"/>
      <c r="G94" s="1182">
        <v>3</v>
      </c>
      <c r="H94" s="1177">
        <f t="shared" si="18"/>
        <v>90</v>
      </c>
      <c r="I94" s="1221">
        <v>10</v>
      </c>
      <c r="J94" s="16" t="s">
        <v>257</v>
      </c>
      <c r="K94" s="214"/>
      <c r="L94" s="16" t="s">
        <v>265</v>
      </c>
      <c r="M94" s="236">
        <f>H94-I94</f>
        <v>80</v>
      </c>
      <c r="N94" s="90"/>
      <c r="O94" s="1538" t="s">
        <v>266</v>
      </c>
      <c r="P94" s="1539"/>
      <c r="Q94" s="446"/>
      <c r="R94" s="1901"/>
      <c r="S94" s="1912"/>
      <c r="T94" s="1046"/>
      <c r="U94" s="1047"/>
      <c r="V94" s="980"/>
      <c r="W94" s="972"/>
      <c r="X94" s="972"/>
      <c r="Y94" s="972"/>
      <c r="Z94" s="972"/>
      <c r="AA94" s="972"/>
      <c r="AB94" s="972"/>
      <c r="AC94" s="972"/>
      <c r="AD94" s="972"/>
      <c r="AE94" s="972"/>
      <c r="AF94" s="972"/>
      <c r="AG94" s="972">
        <v>1</v>
      </c>
      <c r="AH94" s="972"/>
      <c r="AI94" s="972"/>
      <c r="AJ94" s="972"/>
      <c r="AK94" s="972"/>
      <c r="AL94" s="972"/>
      <c r="AS94" s="1438"/>
      <c r="AT94" s="1438"/>
      <c r="AU94" s="1438"/>
      <c r="AV94" s="1438"/>
      <c r="AW94" s="1438"/>
      <c r="AX94" s="1438"/>
      <c r="AY94" s="1449"/>
      <c r="AZ94" s="1449"/>
    </row>
    <row r="95" spans="1:52" ht="24" customHeight="1" hidden="1" thickBot="1">
      <c r="A95" s="1625" t="s">
        <v>143</v>
      </c>
      <c r="B95" s="1626"/>
      <c r="C95" s="1626"/>
      <c r="D95" s="1626"/>
      <c r="E95" s="1626"/>
      <c r="F95" s="1627"/>
      <c r="G95" s="1153">
        <f>G92+G89+G86+G83+G80</f>
        <v>26</v>
      </c>
      <c r="H95" s="1227">
        <f t="shared" si="18"/>
        <v>780</v>
      </c>
      <c r="I95" s="1228"/>
      <c r="J95" s="183"/>
      <c r="K95" s="183"/>
      <c r="L95" s="183"/>
      <c r="M95" s="448"/>
      <c r="N95" s="276"/>
      <c r="O95" s="1534"/>
      <c r="P95" s="1535"/>
      <c r="Q95" s="276"/>
      <c r="R95" s="1970"/>
      <c r="S95" s="1917"/>
      <c r="T95" s="1053"/>
      <c r="U95" s="1054"/>
      <c r="V95" s="1044"/>
      <c r="W95" s="965"/>
      <c r="X95" s="965"/>
      <c r="Y95" s="965"/>
      <c r="Z95" s="965"/>
      <c r="AA95" s="965">
        <f>30*G95</f>
        <v>780</v>
      </c>
      <c r="AB95" s="965"/>
      <c r="AC95" s="965"/>
      <c r="AD95" s="965"/>
      <c r="AE95" s="965"/>
      <c r="AF95" s="965"/>
      <c r="AG95" s="965"/>
      <c r="AH95" s="965">
        <f>30*G95</f>
        <v>780</v>
      </c>
      <c r="AI95" s="965"/>
      <c r="AJ95" s="965"/>
      <c r="AK95" s="965"/>
      <c r="AL95" s="965"/>
      <c r="AY95" s="1450"/>
      <c r="AZ95" s="1450"/>
    </row>
    <row r="96" spans="1:52" ht="18.75" hidden="1" thickBot="1">
      <c r="A96" s="1628" t="s">
        <v>61</v>
      </c>
      <c r="B96" s="1629"/>
      <c r="C96" s="1629"/>
      <c r="D96" s="1629"/>
      <c r="E96" s="1629"/>
      <c r="F96" s="1629"/>
      <c r="G96" s="1153">
        <f>G93+G90+G87+G84+G81</f>
        <v>9</v>
      </c>
      <c r="H96" s="1227">
        <f t="shared" si="18"/>
        <v>270</v>
      </c>
      <c r="I96" s="1229"/>
      <c r="J96" s="447"/>
      <c r="K96" s="447"/>
      <c r="L96" s="447"/>
      <c r="M96" s="448"/>
      <c r="N96" s="271"/>
      <c r="O96" s="1573"/>
      <c r="P96" s="1574"/>
      <c r="Q96" s="276"/>
      <c r="R96" s="1970"/>
      <c r="S96" s="1917"/>
      <c r="T96" s="1055"/>
      <c r="U96" s="1054"/>
      <c r="V96" s="1044"/>
      <c r="W96" s="965"/>
      <c r="X96" s="965"/>
      <c r="Y96" s="965"/>
      <c r="Z96" s="965"/>
      <c r="AA96" s="965">
        <f>30*G96</f>
        <v>270</v>
      </c>
      <c r="AB96" s="965"/>
      <c r="AC96" s="965"/>
      <c r="AD96" s="965"/>
      <c r="AE96" s="965"/>
      <c r="AF96" s="965"/>
      <c r="AG96" s="965"/>
      <c r="AH96" s="965">
        <f>30*G96</f>
        <v>270</v>
      </c>
      <c r="AI96" s="965"/>
      <c r="AJ96" s="965"/>
      <c r="AK96" s="965"/>
      <c r="AL96" s="965"/>
      <c r="AY96" s="1450"/>
      <c r="AZ96" s="1450"/>
    </row>
    <row r="97" spans="1:52" ht="18.75" hidden="1" thickBot="1">
      <c r="A97" s="1628" t="s">
        <v>144</v>
      </c>
      <c r="B97" s="1629"/>
      <c r="C97" s="1629"/>
      <c r="D97" s="1629"/>
      <c r="E97" s="1629"/>
      <c r="F97" s="1629"/>
      <c r="G97" s="1153">
        <f>G94+G91+G88+G85+G82</f>
        <v>17</v>
      </c>
      <c r="H97" s="1227">
        <f t="shared" si="18"/>
        <v>510</v>
      </c>
      <c r="I97" s="1228">
        <f>SUM(I80:I94)</f>
        <v>46</v>
      </c>
      <c r="J97" s="447" t="s">
        <v>332</v>
      </c>
      <c r="K97" s="447"/>
      <c r="L97" s="283" t="s">
        <v>333</v>
      </c>
      <c r="M97" s="447">
        <f>SUM(M80:M94)</f>
        <v>464</v>
      </c>
      <c r="N97" s="276"/>
      <c r="O97" s="1534" t="s">
        <v>270</v>
      </c>
      <c r="P97" s="1535"/>
      <c r="Q97" s="276" t="s">
        <v>257</v>
      </c>
      <c r="R97" s="1971" t="s">
        <v>163</v>
      </c>
      <c r="S97" s="1866"/>
      <c r="T97" s="1053"/>
      <c r="U97" s="1054"/>
      <c r="V97" s="1044"/>
      <c r="W97" s="965"/>
      <c r="X97" s="965"/>
      <c r="Y97" s="965"/>
      <c r="Z97" s="965"/>
      <c r="AA97" s="965">
        <f>30*G97</f>
        <v>510</v>
      </c>
      <c r="AB97" s="965"/>
      <c r="AC97" s="965"/>
      <c r="AD97" s="965"/>
      <c r="AE97" s="965"/>
      <c r="AF97" s="965"/>
      <c r="AG97" s="965"/>
      <c r="AH97" s="965">
        <f>30*G97</f>
        <v>510</v>
      </c>
      <c r="AI97" s="965"/>
      <c r="AJ97" s="965"/>
      <c r="AK97" s="965"/>
      <c r="AL97" s="965"/>
      <c r="AY97" s="1450"/>
      <c r="AZ97" s="1450"/>
    </row>
    <row r="98" spans="1:52" ht="18.75" hidden="1" thickBot="1">
      <c r="A98" s="343"/>
      <c r="B98" s="364"/>
      <c r="C98" s="364"/>
      <c r="D98" s="364"/>
      <c r="E98" s="364"/>
      <c r="F98" s="364"/>
      <c r="G98" s="348"/>
      <c r="H98" s="450"/>
      <c r="I98" s="451"/>
      <c r="J98" s="452"/>
      <c r="K98" s="452"/>
      <c r="L98" s="452"/>
      <c r="M98" s="451"/>
      <c r="N98" s="358"/>
      <c r="O98" s="358"/>
      <c r="P98" s="550"/>
      <c r="Q98" s="358"/>
      <c r="R98" s="1057"/>
      <c r="S98" s="1056"/>
      <c r="T98" s="1058"/>
      <c r="U98" s="1058"/>
      <c r="V98" s="1059"/>
      <c r="W98" s="965"/>
      <c r="X98" s="965"/>
      <c r="Y98" s="965"/>
      <c r="Z98" s="965"/>
      <c r="AA98" s="965"/>
      <c r="AB98" s="965"/>
      <c r="AC98" s="965"/>
      <c r="AD98" s="965"/>
      <c r="AE98" s="965"/>
      <c r="AF98" s="965"/>
      <c r="AG98" s="965"/>
      <c r="AH98" s="965"/>
      <c r="AI98" s="965"/>
      <c r="AJ98" s="965"/>
      <c r="AK98" s="965"/>
      <c r="AL98" s="965"/>
      <c r="AY98" s="1450"/>
      <c r="AZ98" s="1450"/>
    </row>
    <row r="99" spans="1:52" ht="15.75" customHeight="1" thickBot="1">
      <c r="A99" s="1864" t="s">
        <v>428</v>
      </c>
      <c r="B99" s="1865"/>
      <c r="C99" s="1865"/>
      <c r="D99" s="1865"/>
      <c r="E99" s="1865"/>
      <c r="F99" s="1865"/>
      <c r="G99" s="1865"/>
      <c r="H99" s="1865"/>
      <c r="I99" s="1865"/>
      <c r="J99" s="1865"/>
      <c r="K99" s="1865"/>
      <c r="L99" s="1865"/>
      <c r="M99" s="1865"/>
      <c r="N99" s="1865"/>
      <c r="O99" s="1865"/>
      <c r="P99" s="1865"/>
      <c r="Q99" s="1865"/>
      <c r="R99" s="1865"/>
      <c r="S99" s="1865"/>
      <c r="T99" s="1865"/>
      <c r="U99" s="1865"/>
      <c r="V99" s="1866"/>
      <c r="W99" s="965"/>
      <c r="X99" s="965"/>
      <c r="Y99" s="965"/>
      <c r="Z99" s="965"/>
      <c r="AA99" s="965"/>
      <c r="AB99" s="965"/>
      <c r="AC99" s="965"/>
      <c r="AD99" s="965"/>
      <c r="AE99" s="965"/>
      <c r="AF99" s="965"/>
      <c r="AG99" s="965"/>
      <c r="AH99" s="965"/>
      <c r="AI99" s="965"/>
      <c r="AJ99" s="965"/>
      <c r="AK99" s="965"/>
      <c r="AL99" s="965"/>
      <c r="AY99" s="1449">
        <f>SUMIF(B52:B73,"*фахової*",G52:G73)</f>
        <v>8</v>
      </c>
      <c r="AZ99" s="1450" t="s">
        <v>547</v>
      </c>
    </row>
    <row r="100" spans="1:38" ht="31.5">
      <c r="A100" s="1390" t="s">
        <v>429</v>
      </c>
      <c r="B100" s="1391" t="s">
        <v>430</v>
      </c>
      <c r="C100" s="1392"/>
      <c r="D100" s="1230"/>
      <c r="E100" s="1230"/>
      <c r="F100" s="1231"/>
      <c r="G100" s="1232">
        <v>3</v>
      </c>
      <c r="H100" s="1233">
        <f>G100*30</f>
        <v>90</v>
      </c>
      <c r="I100" s="1234"/>
      <c r="J100" s="57"/>
      <c r="K100" s="57"/>
      <c r="L100" s="57"/>
      <c r="M100" s="1235"/>
      <c r="N100" s="58"/>
      <c r="O100" s="1588"/>
      <c r="P100" s="1589"/>
      <c r="Q100" s="58"/>
      <c r="R100" s="1962"/>
      <c r="S100" s="1963"/>
      <c r="T100" s="1060"/>
      <c r="U100" s="1061"/>
      <c r="V100" s="1062"/>
      <c r="W100" s="965"/>
      <c r="X100" s="965"/>
      <c r="Y100" s="965"/>
      <c r="Z100" s="965"/>
      <c r="AA100" s="965"/>
      <c r="AB100" s="965"/>
      <c r="AC100" s="965"/>
      <c r="AD100" s="965"/>
      <c r="AE100" s="965"/>
      <c r="AF100" s="965"/>
      <c r="AG100" s="965"/>
      <c r="AH100" s="965"/>
      <c r="AI100" s="965"/>
      <c r="AJ100" s="965"/>
      <c r="AK100" s="965"/>
      <c r="AL100" s="965"/>
    </row>
    <row r="101" spans="1:39" ht="31.5">
      <c r="A101" s="1393" t="s">
        <v>431</v>
      </c>
      <c r="B101" s="1394" t="s">
        <v>432</v>
      </c>
      <c r="C101" s="1395"/>
      <c r="D101" s="522"/>
      <c r="E101" s="522"/>
      <c r="F101" s="1236"/>
      <c r="G101" s="1237">
        <v>4</v>
      </c>
      <c r="H101" s="1238">
        <f>G101*30</f>
        <v>120</v>
      </c>
      <c r="I101" s="347"/>
      <c r="J101" s="85"/>
      <c r="K101" s="85"/>
      <c r="L101" s="85"/>
      <c r="M101" s="1239"/>
      <c r="N101" s="194"/>
      <c r="O101" s="1580"/>
      <c r="P101" s="1581"/>
      <c r="Q101" s="194"/>
      <c r="R101" s="1955"/>
      <c r="S101" s="1956"/>
      <c r="T101" s="978"/>
      <c r="U101" s="979"/>
      <c r="V101" s="980"/>
      <c r="W101" s="965"/>
      <c r="X101" s="965"/>
      <c r="Y101" s="965"/>
      <c r="Z101" s="965"/>
      <c r="AA101" s="965"/>
      <c r="AB101" s="965"/>
      <c r="AC101" s="965"/>
      <c r="AD101" s="965"/>
      <c r="AE101" s="965"/>
      <c r="AF101" s="965"/>
      <c r="AG101" s="965"/>
      <c r="AH101" s="965"/>
      <c r="AI101" s="965"/>
      <c r="AJ101" s="965"/>
      <c r="AK101" s="965"/>
      <c r="AL101" s="965"/>
      <c r="AM101" s="916">
        <f>G110+G105+AM69+AM38</f>
        <v>95.5</v>
      </c>
    </row>
    <row r="102" spans="1:52" ht="32.25" thickBot="1">
      <c r="A102" s="1396" t="s">
        <v>433</v>
      </c>
      <c r="B102" s="1397" t="s">
        <v>435</v>
      </c>
      <c r="C102" s="1243"/>
      <c r="D102" s="54" t="s">
        <v>317</v>
      </c>
      <c r="E102" s="54"/>
      <c r="F102" s="1240"/>
      <c r="G102" s="1241">
        <v>4</v>
      </c>
      <c r="H102" s="1242">
        <f>G102*30</f>
        <v>120</v>
      </c>
      <c r="I102" s="1243"/>
      <c r="J102" s="54"/>
      <c r="K102" s="54"/>
      <c r="L102" s="54"/>
      <c r="M102" s="1244"/>
      <c r="N102" s="1245"/>
      <c r="O102" s="1957"/>
      <c r="P102" s="1596"/>
      <c r="Q102" s="1245"/>
      <c r="R102" s="1972"/>
      <c r="S102" s="1973"/>
      <c r="T102" s="1063"/>
      <c r="U102" s="1064"/>
      <c r="V102" s="981"/>
      <c r="W102" s="1065"/>
      <c r="X102" s="1065"/>
      <c r="Y102" s="1065"/>
      <c r="Z102" s="1065"/>
      <c r="AA102" s="1065"/>
      <c r="AB102" s="1065"/>
      <c r="AC102" s="1065"/>
      <c r="AD102" s="1065"/>
      <c r="AE102" s="1065"/>
      <c r="AF102" s="1065"/>
      <c r="AG102" s="1065"/>
      <c r="AH102" s="1065"/>
      <c r="AI102" s="1065"/>
      <c r="AJ102" s="1065"/>
      <c r="AK102" s="1065"/>
      <c r="AL102" s="965"/>
      <c r="AX102" s="372">
        <v>4</v>
      </c>
      <c r="AY102" s="1450">
        <v>4</v>
      </c>
      <c r="AZ102" s="1450" t="s">
        <v>546</v>
      </c>
    </row>
    <row r="103" spans="1:52" ht="13.5" customHeight="1" thickBot="1">
      <c r="A103" s="1635" t="s">
        <v>434</v>
      </c>
      <c r="B103" s="1629"/>
      <c r="C103" s="1629"/>
      <c r="D103" s="1629"/>
      <c r="E103" s="1629"/>
      <c r="F103" s="1630"/>
      <c r="G103" s="268">
        <f>G100+G101+G102</f>
        <v>11</v>
      </c>
      <c r="H103" s="1153">
        <f>H100+H101+H102</f>
        <v>330</v>
      </c>
      <c r="I103" s="1246"/>
      <c r="J103" s="1247"/>
      <c r="K103" s="1247"/>
      <c r="L103" s="1247"/>
      <c r="M103" s="365"/>
      <c r="N103" s="292"/>
      <c r="O103" s="1586"/>
      <c r="P103" s="1587"/>
      <c r="Q103" s="362"/>
      <c r="R103" s="1974"/>
      <c r="S103" s="1975"/>
      <c r="T103" s="1055"/>
      <c r="U103" s="1054"/>
      <c r="V103" s="1044"/>
      <c r="W103" s="965"/>
      <c r="X103" s="965"/>
      <c r="Y103" s="965"/>
      <c r="Z103" s="965"/>
      <c r="AA103" s="965"/>
      <c r="AB103" s="965"/>
      <c r="AC103" s="965"/>
      <c r="AD103" s="965"/>
      <c r="AE103" s="965"/>
      <c r="AF103" s="965"/>
      <c r="AG103" s="965"/>
      <c r="AH103" s="965"/>
      <c r="AI103" s="965"/>
      <c r="AJ103" s="965"/>
      <c r="AK103" s="965"/>
      <c r="AL103" s="965"/>
      <c r="AY103" s="1450">
        <v>7</v>
      </c>
      <c r="AZ103" s="1450" t="s">
        <v>547</v>
      </c>
    </row>
    <row r="104" spans="1:38" ht="15.75" customHeight="1" thickBot="1">
      <c r="A104" s="1691" t="s">
        <v>424</v>
      </c>
      <c r="B104" s="1692"/>
      <c r="C104" s="1692"/>
      <c r="D104" s="1692"/>
      <c r="E104" s="1692"/>
      <c r="F104" s="1692"/>
      <c r="G104" s="1248">
        <f>G100+G101</f>
        <v>7</v>
      </c>
      <c r="H104" s="1248">
        <f>H100+H101</f>
        <v>210</v>
      </c>
      <c r="I104" s="1249"/>
      <c r="J104" s="1247"/>
      <c r="K104" s="1247"/>
      <c r="L104" s="1247"/>
      <c r="M104" s="365"/>
      <c r="N104" s="292"/>
      <c r="O104" s="1586"/>
      <c r="P104" s="1587"/>
      <c r="Q104" s="362"/>
      <c r="R104" s="1974"/>
      <c r="S104" s="1975"/>
      <c r="T104" s="1055"/>
      <c r="U104" s="1054"/>
      <c r="V104" s="1044"/>
      <c r="W104" s="965"/>
      <c r="X104" s="965"/>
      <c r="Y104" s="965"/>
      <c r="Z104" s="965"/>
      <c r="AA104" s="965"/>
      <c r="AB104" s="965"/>
      <c r="AC104" s="965"/>
      <c r="AD104" s="965"/>
      <c r="AE104" s="965"/>
      <c r="AF104" s="965"/>
      <c r="AG104" s="965"/>
      <c r="AH104" s="965"/>
      <c r="AI104" s="965"/>
      <c r="AJ104" s="965"/>
      <c r="AK104" s="965"/>
      <c r="AL104" s="965"/>
    </row>
    <row r="105" spans="1:50" s="965" customFormat="1" ht="16.5" customHeight="1" thickBot="1">
      <c r="A105" s="1861" t="s">
        <v>157</v>
      </c>
      <c r="B105" s="1862"/>
      <c r="C105" s="1862"/>
      <c r="D105" s="1862"/>
      <c r="E105" s="1862"/>
      <c r="F105" s="1863"/>
      <c r="G105" s="1250">
        <f>G102</f>
        <v>4</v>
      </c>
      <c r="H105" s="1251">
        <f>H102</f>
        <v>120</v>
      </c>
      <c r="I105" s="1252"/>
      <c r="J105" s="1253"/>
      <c r="K105" s="1253"/>
      <c r="L105" s="1253"/>
      <c r="M105" s="1198"/>
      <c r="N105" s="292"/>
      <c r="O105" s="1586"/>
      <c r="P105" s="1587"/>
      <c r="Q105" s="362"/>
      <c r="R105" s="1974"/>
      <c r="S105" s="1975"/>
      <c r="T105" s="1055"/>
      <c r="U105" s="1054"/>
      <c r="V105" s="1044"/>
      <c r="AS105" s="1442"/>
      <c r="AT105" s="1442"/>
      <c r="AU105" s="1442"/>
      <c r="AV105" s="1442"/>
      <c r="AW105" s="1442"/>
      <c r="AX105" s="1442"/>
    </row>
    <row r="106" spans="1:38" ht="16.5" thickBot="1">
      <c r="A106" s="1864" t="s">
        <v>436</v>
      </c>
      <c r="B106" s="1865"/>
      <c r="C106" s="1865"/>
      <c r="D106" s="1865"/>
      <c r="E106" s="1865"/>
      <c r="F106" s="1865"/>
      <c r="G106" s="1865"/>
      <c r="H106" s="1865"/>
      <c r="I106" s="1865"/>
      <c r="J106" s="1865"/>
      <c r="K106" s="1865"/>
      <c r="L106" s="1865"/>
      <c r="M106" s="1865"/>
      <c r="N106" s="1865"/>
      <c r="O106" s="1865"/>
      <c r="P106" s="1865"/>
      <c r="Q106" s="1865"/>
      <c r="R106" s="1865"/>
      <c r="S106" s="1865"/>
      <c r="T106" s="1865"/>
      <c r="U106" s="1865"/>
      <c r="V106" s="1866"/>
      <c r="W106" s="965"/>
      <c r="X106" s="965"/>
      <c r="Y106" s="965"/>
      <c r="Z106" s="965"/>
      <c r="AA106" s="965"/>
      <c r="AB106" s="965"/>
      <c r="AC106" s="965"/>
      <c r="AD106" s="965"/>
      <c r="AE106" s="965"/>
      <c r="AF106" s="965"/>
      <c r="AG106" s="965"/>
      <c r="AH106" s="965"/>
      <c r="AI106" s="965"/>
      <c r="AJ106" s="965"/>
      <c r="AK106" s="965"/>
      <c r="AL106" s="965"/>
    </row>
    <row r="107" spans="1:50" ht="16.5" thickBot="1">
      <c r="A107" s="1124" t="s">
        <v>437</v>
      </c>
      <c r="B107" s="1398" t="s">
        <v>438</v>
      </c>
      <c r="C107" s="1399"/>
      <c r="D107" s="283"/>
      <c r="E107" s="1254"/>
      <c r="F107" s="1255"/>
      <c r="G107" s="1153">
        <v>9</v>
      </c>
      <c r="H107" s="1123">
        <f>G107*30</f>
        <v>270</v>
      </c>
      <c r="I107" s="1256"/>
      <c r="J107" s="183"/>
      <c r="K107" s="183"/>
      <c r="L107" s="183"/>
      <c r="M107" s="1257"/>
      <c r="N107" s="58"/>
      <c r="O107" s="1588"/>
      <c r="P107" s="1589"/>
      <c r="Q107" s="58"/>
      <c r="R107" s="1962"/>
      <c r="S107" s="1963"/>
      <c r="T107" s="1060"/>
      <c r="U107" s="1061"/>
      <c r="V107" s="1062"/>
      <c r="W107" s="965"/>
      <c r="X107" s="965"/>
      <c r="Y107" s="965"/>
      <c r="Z107" s="965"/>
      <c r="AA107" s="965"/>
      <c r="AB107" s="965"/>
      <c r="AC107" s="965"/>
      <c r="AD107" s="965"/>
      <c r="AE107" s="965"/>
      <c r="AF107" s="965"/>
      <c r="AG107" s="965"/>
      <c r="AH107" s="965"/>
      <c r="AI107" s="965"/>
      <c r="AJ107" s="965"/>
      <c r="AK107" s="965"/>
      <c r="AL107" s="965"/>
      <c r="AX107" s="372">
        <v>9</v>
      </c>
    </row>
    <row r="108" spans="1:38" ht="16.5" customHeight="1" thickBot="1">
      <c r="A108" s="1628" t="s">
        <v>439</v>
      </c>
      <c r="B108" s="1629"/>
      <c r="C108" s="1629"/>
      <c r="D108" s="1629"/>
      <c r="E108" s="1629"/>
      <c r="F108" s="1630"/>
      <c r="G108" s="101">
        <f>G107</f>
        <v>9</v>
      </c>
      <c r="H108" s="1258">
        <f>H107</f>
        <v>270</v>
      </c>
      <c r="I108" s="1169"/>
      <c r="J108" s="222"/>
      <c r="K108" s="222"/>
      <c r="L108" s="222"/>
      <c r="M108" s="389"/>
      <c r="N108" s="194"/>
      <c r="O108" s="1580"/>
      <c r="P108" s="1581"/>
      <c r="Q108" s="194"/>
      <c r="R108" s="1955"/>
      <c r="S108" s="1956"/>
      <c r="T108" s="978"/>
      <c r="U108" s="979"/>
      <c r="V108" s="980"/>
      <c r="W108" s="965"/>
      <c r="X108" s="965"/>
      <c r="Y108" s="965"/>
      <c r="Z108" s="965"/>
      <c r="AA108" s="965"/>
      <c r="AB108" s="965"/>
      <c r="AC108" s="965"/>
      <c r="AD108" s="965"/>
      <c r="AE108" s="965"/>
      <c r="AF108" s="965"/>
      <c r="AG108" s="965"/>
      <c r="AH108" s="965"/>
      <c r="AI108" s="965"/>
      <c r="AJ108" s="965"/>
      <c r="AK108" s="965"/>
      <c r="AL108" s="965"/>
    </row>
    <row r="109" spans="1:38" ht="16.5" customHeight="1" thickBot="1">
      <c r="A109" s="1691" t="s">
        <v>424</v>
      </c>
      <c r="B109" s="1692"/>
      <c r="C109" s="1692"/>
      <c r="D109" s="1692"/>
      <c r="E109" s="1692"/>
      <c r="F109" s="1692"/>
      <c r="G109" s="1259">
        <v>0</v>
      </c>
      <c r="H109" s="1259">
        <v>0</v>
      </c>
      <c r="I109" s="1169"/>
      <c r="J109" s="222"/>
      <c r="K109" s="222"/>
      <c r="L109" s="222"/>
      <c r="M109" s="389"/>
      <c r="N109" s="194"/>
      <c r="O109" s="1580"/>
      <c r="P109" s="1581"/>
      <c r="Q109" s="194"/>
      <c r="R109" s="1955"/>
      <c r="S109" s="1956"/>
      <c r="T109" s="978"/>
      <c r="U109" s="979"/>
      <c r="V109" s="980"/>
      <c r="W109" s="965"/>
      <c r="X109" s="965"/>
      <c r="Y109" s="965"/>
      <c r="Z109" s="965"/>
      <c r="AA109" s="965"/>
      <c r="AB109" s="965"/>
      <c r="AC109" s="965"/>
      <c r="AD109" s="965"/>
      <c r="AE109" s="965"/>
      <c r="AF109" s="965"/>
      <c r="AG109" s="965"/>
      <c r="AH109" s="965"/>
      <c r="AI109" s="965"/>
      <c r="AJ109" s="965"/>
      <c r="AK109" s="965"/>
      <c r="AL109" s="965"/>
    </row>
    <row r="110" spans="1:38" ht="16.5" customHeight="1" thickBot="1">
      <c r="A110" s="1861" t="s">
        <v>157</v>
      </c>
      <c r="B110" s="1862"/>
      <c r="C110" s="1862"/>
      <c r="D110" s="1862"/>
      <c r="E110" s="1862"/>
      <c r="F110" s="1863"/>
      <c r="G110" s="268">
        <f>G107</f>
        <v>9</v>
      </c>
      <c r="H110" s="1153">
        <f>H107</f>
        <v>270</v>
      </c>
      <c r="I110" s="1169"/>
      <c r="J110" s="222"/>
      <c r="K110" s="222"/>
      <c r="L110" s="222"/>
      <c r="M110" s="389"/>
      <c r="N110" s="194"/>
      <c r="O110" s="1580"/>
      <c r="P110" s="1581"/>
      <c r="Q110" s="194"/>
      <c r="R110" s="1955"/>
      <c r="S110" s="1956"/>
      <c r="T110" s="978"/>
      <c r="U110" s="979"/>
      <c r="V110" s="980"/>
      <c r="W110" s="965"/>
      <c r="X110" s="965"/>
      <c r="Y110" s="965"/>
      <c r="Z110" s="965"/>
      <c r="AA110" s="965"/>
      <c r="AB110" s="965"/>
      <c r="AC110" s="965"/>
      <c r="AD110" s="965"/>
      <c r="AE110" s="965"/>
      <c r="AF110" s="965"/>
      <c r="AG110" s="965"/>
      <c r="AH110" s="965"/>
      <c r="AI110" s="965"/>
      <c r="AJ110" s="965"/>
      <c r="AK110" s="965"/>
      <c r="AL110" s="965"/>
    </row>
    <row r="111" spans="1:45" ht="16.5" customHeight="1" thickBot="1">
      <c r="A111" s="1885" t="s">
        <v>440</v>
      </c>
      <c r="B111" s="1886"/>
      <c r="C111" s="1886"/>
      <c r="D111" s="1886"/>
      <c r="E111" s="1886"/>
      <c r="F111" s="1887"/>
      <c r="G111" s="268">
        <f aca="true" t="shared" si="19" ref="G111:H113">G48+G74+G103+G108</f>
        <v>143</v>
      </c>
      <c r="H111" s="1153">
        <f>H103+H74+H48+H108</f>
        <v>4290</v>
      </c>
      <c r="I111" s="1169"/>
      <c r="J111" s="222"/>
      <c r="K111" s="222"/>
      <c r="L111" s="222"/>
      <c r="M111" s="389"/>
      <c r="N111" s="194"/>
      <c r="O111" s="1580"/>
      <c r="P111" s="1581"/>
      <c r="Q111" s="194"/>
      <c r="R111" s="1955"/>
      <c r="S111" s="1956"/>
      <c r="T111" s="978"/>
      <c r="U111" s="979"/>
      <c r="V111" s="980"/>
      <c r="W111" s="965"/>
      <c r="X111" s="965"/>
      <c r="Y111" s="965"/>
      <c r="Z111" s="965"/>
      <c r="AA111" s="965"/>
      <c r="AB111" s="965"/>
      <c r="AC111" s="965"/>
      <c r="AD111" s="965"/>
      <c r="AE111" s="965"/>
      <c r="AF111" s="965"/>
      <c r="AG111" s="965"/>
      <c r="AH111" s="965"/>
      <c r="AI111" s="965"/>
      <c r="AJ111" s="965"/>
      <c r="AK111" s="965"/>
      <c r="AL111" s="965"/>
      <c r="AS111" s="1443"/>
    </row>
    <row r="112" spans="1:38" ht="16.5" customHeight="1" thickBot="1">
      <c r="A112" s="1628" t="s">
        <v>424</v>
      </c>
      <c r="B112" s="1629"/>
      <c r="C112" s="1629"/>
      <c r="D112" s="1629"/>
      <c r="E112" s="1629"/>
      <c r="F112" s="1630"/>
      <c r="G112" s="268">
        <f t="shared" si="19"/>
        <v>47.5</v>
      </c>
      <c r="H112" s="1153">
        <f t="shared" si="19"/>
        <v>1425</v>
      </c>
      <c r="I112" s="1260"/>
      <c r="J112" s="382"/>
      <c r="K112" s="382"/>
      <c r="L112" s="382"/>
      <c r="M112" s="390"/>
      <c r="N112" s="1245"/>
      <c r="O112" s="1957"/>
      <c r="P112" s="1596"/>
      <c r="Q112" s="1245"/>
      <c r="R112" s="1972"/>
      <c r="S112" s="1973"/>
      <c r="T112" s="1063"/>
      <c r="U112" s="1064"/>
      <c r="V112" s="981"/>
      <c r="W112" s="965"/>
      <c r="X112" s="965"/>
      <c r="Y112" s="965"/>
      <c r="Z112" s="965"/>
      <c r="AA112" s="965"/>
      <c r="AB112" s="965"/>
      <c r="AC112" s="965"/>
      <c r="AD112" s="965"/>
      <c r="AE112" s="965"/>
      <c r="AF112" s="965"/>
      <c r="AG112" s="965"/>
      <c r="AH112" s="965"/>
      <c r="AI112" s="965"/>
      <c r="AJ112" s="965"/>
      <c r="AK112" s="965"/>
      <c r="AL112" s="965"/>
    </row>
    <row r="113" spans="1:50" s="965" customFormat="1" ht="16.5" customHeight="1" thickBot="1">
      <c r="A113" s="1879" t="s">
        <v>157</v>
      </c>
      <c r="B113" s="1880"/>
      <c r="C113" s="1880"/>
      <c r="D113" s="1880"/>
      <c r="E113" s="1880"/>
      <c r="F113" s="1881"/>
      <c r="G113" s="268">
        <f t="shared" si="19"/>
        <v>95.5</v>
      </c>
      <c r="H113" s="268">
        <f t="shared" si="19"/>
        <v>2865</v>
      </c>
      <c r="I113" s="1153"/>
      <c r="J113" s="1153"/>
      <c r="K113" s="1153"/>
      <c r="L113" s="1153"/>
      <c r="M113" s="1153"/>
      <c r="N113" s="366" t="s">
        <v>524</v>
      </c>
      <c r="O113" s="1958" t="s">
        <v>516</v>
      </c>
      <c r="P113" s="1959"/>
      <c r="Q113" s="366" t="s">
        <v>162</v>
      </c>
      <c r="R113" s="2016" t="s">
        <v>333</v>
      </c>
      <c r="S113" s="2017"/>
      <c r="T113" s="1104" t="s">
        <v>257</v>
      </c>
      <c r="U113" s="1105" t="s">
        <v>257</v>
      </c>
      <c r="V113" s="1106"/>
      <c r="AM113" s="999">
        <f>12+4+4+4+4+8</f>
        <v>36</v>
      </c>
      <c r="AS113" s="1442"/>
      <c r="AT113" s="1442"/>
      <c r="AU113" s="1442"/>
      <c r="AV113" s="1442"/>
      <c r="AW113" s="1442"/>
      <c r="AX113" s="1442"/>
    </row>
    <row r="114" spans="1:38" ht="16.5" customHeight="1" thickBot="1">
      <c r="A114" s="1864" t="s">
        <v>404</v>
      </c>
      <c r="B114" s="1865"/>
      <c r="C114" s="1865"/>
      <c r="D114" s="1865"/>
      <c r="E114" s="1865"/>
      <c r="F114" s="1865"/>
      <c r="G114" s="1865"/>
      <c r="H114" s="1865"/>
      <c r="I114" s="1865"/>
      <c r="J114" s="1865"/>
      <c r="K114" s="1865"/>
      <c r="L114" s="1865"/>
      <c r="M114" s="1865"/>
      <c r="N114" s="1865"/>
      <c r="O114" s="1865"/>
      <c r="P114" s="1865"/>
      <c r="Q114" s="1865"/>
      <c r="R114" s="1865"/>
      <c r="S114" s="1865"/>
      <c r="T114" s="1865"/>
      <c r="U114" s="1865"/>
      <c r="V114" s="1866"/>
      <c r="W114" s="965"/>
      <c r="X114" s="965"/>
      <c r="Y114" s="965"/>
      <c r="Z114" s="965"/>
      <c r="AA114" s="965"/>
      <c r="AB114" s="965"/>
      <c r="AC114" s="965"/>
      <c r="AD114" s="965"/>
      <c r="AE114" s="965"/>
      <c r="AF114" s="965"/>
      <c r="AG114" s="965"/>
      <c r="AH114" s="965"/>
      <c r="AI114" s="965"/>
      <c r="AJ114" s="965"/>
      <c r="AK114" s="965"/>
      <c r="AL114" s="965"/>
    </row>
    <row r="115" spans="1:38" ht="19.5" customHeight="1" thickBot="1">
      <c r="A115" s="1867" t="s">
        <v>539</v>
      </c>
      <c r="B115" s="1868"/>
      <c r="C115" s="1865"/>
      <c r="D115" s="1865"/>
      <c r="E115" s="1865"/>
      <c r="F115" s="1865"/>
      <c r="G115" s="1868"/>
      <c r="H115" s="1868"/>
      <c r="I115" s="1865"/>
      <c r="J115" s="1865"/>
      <c r="K115" s="1865"/>
      <c r="L115" s="1865"/>
      <c r="M115" s="1865"/>
      <c r="N115" s="1865"/>
      <c r="O115" s="1865"/>
      <c r="P115" s="1865"/>
      <c r="Q115" s="1865"/>
      <c r="R115" s="1865"/>
      <c r="S115" s="1865"/>
      <c r="T115" s="1865"/>
      <c r="U115" s="1865"/>
      <c r="V115" s="1866"/>
      <c r="W115" s="965"/>
      <c r="X115" s="965"/>
      <c r="Y115" s="965"/>
      <c r="Z115" s="965"/>
      <c r="AA115" s="965"/>
      <c r="AB115" s="965"/>
      <c r="AC115" s="965"/>
      <c r="AD115" s="965"/>
      <c r="AE115" s="965"/>
      <c r="AF115" s="965"/>
      <c r="AG115" s="965"/>
      <c r="AH115" s="965"/>
      <c r="AI115" s="965"/>
      <c r="AJ115" s="965"/>
      <c r="AK115" s="965"/>
      <c r="AL115" s="965"/>
    </row>
    <row r="116" spans="1:50" s="965" customFormat="1" ht="32.25" customHeight="1">
      <c r="A116" s="1400" t="s">
        <v>467</v>
      </c>
      <c r="B116" s="1401" t="s">
        <v>62</v>
      </c>
      <c r="C116" s="1402"/>
      <c r="D116" s="189"/>
      <c r="E116" s="1261"/>
      <c r="F116" s="1262"/>
      <c r="G116" s="1263">
        <f>G117+G118</f>
        <v>6</v>
      </c>
      <c r="H116" s="1264">
        <f aca="true" t="shared" si="20" ref="H116:H133">G116*30</f>
        <v>180</v>
      </c>
      <c r="I116" s="1265"/>
      <c r="J116" s="1266"/>
      <c r="K116" s="1267"/>
      <c r="L116" s="1267"/>
      <c r="M116" s="1268"/>
      <c r="N116" s="1269"/>
      <c r="O116" s="1871"/>
      <c r="P116" s="1872"/>
      <c r="Q116" s="1270"/>
      <c r="R116" s="1869"/>
      <c r="S116" s="1870"/>
      <c r="T116" s="962"/>
      <c r="U116" s="963"/>
      <c r="V116" s="964"/>
      <c r="AS116" s="1442"/>
      <c r="AT116" s="1442"/>
      <c r="AU116" s="1442"/>
      <c r="AV116" s="1442"/>
      <c r="AW116" s="1442"/>
      <c r="AX116" s="1442"/>
    </row>
    <row r="117" spans="1:50" s="965" customFormat="1" ht="18">
      <c r="A117" s="1403"/>
      <c r="B117" s="1404" t="s">
        <v>414</v>
      </c>
      <c r="C117" s="1405"/>
      <c r="D117" s="200"/>
      <c r="E117" s="1271"/>
      <c r="F117" s="1272"/>
      <c r="G117" s="1273">
        <v>1</v>
      </c>
      <c r="H117" s="1274">
        <f t="shared" si="20"/>
        <v>30</v>
      </c>
      <c r="I117" s="1275"/>
      <c r="J117" s="1276"/>
      <c r="K117" s="1277"/>
      <c r="L117" s="1277"/>
      <c r="M117" s="1278"/>
      <c r="N117" s="1279"/>
      <c r="O117" s="1850"/>
      <c r="P117" s="1851"/>
      <c r="Q117" s="1280"/>
      <c r="R117" s="1845"/>
      <c r="S117" s="1846"/>
      <c r="T117" s="987"/>
      <c r="U117" s="966"/>
      <c r="V117" s="988"/>
      <c r="AM117" s="1000"/>
      <c r="AN117" s="1000"/>
      <c r="AO117" s="1000"/>
      <c r="AP117" s="1000"/>
      <c r="AQ117" s="1000"/>
      <c r="AR117" s="1000"/>
      <c r="AS117" s="1444"/>
      <c r="AT117" s="1444"/>
      <c r="AU117" s="1442"/>
      <c r="AV117" s="1442"/>
      <c r="AW117" s="1442"/>
      <c r="AX117" s="1442"/>
    </row>
    <row r="118" spans="1:50" s="965" customFormat="1" ht="15.75" customHeight="1">
      <c r="A118" s="1403"/>
      <c r="B118" s="1404" t="s">
        <v>42</v>
      </c>
      <c r="C118" s="1405"/>
      <c r="D118" s="200" t="s">
        <v>55</v>
      </c>
      <c r="E118" s="1271"/>
      <c r="F118" s="1272"/>
      <c r="G118" s="1273">
        <v>5</v>
      </c>
      <c r="H118" s="1274">
        <f t="shared" si="20"/>
        <v>150</v>
      </c>
      <c r="I118" s="1275" t="s">
        <v>456</v>
      </c>
      <c r="J118" s="219" t="s">
        <v>257</v>
      </c>
      <c r="K118" s="219"/>
      <c r="L118" s="219" t="s">
        <v>265</v>
      </c>
      <c r="M118" s="1278">
        <f>H118-I118</f>
        <v>140</v>
      </c>
      <c r="N118" s="1279"/>
      <c r="O118" s="1850"/>
      <c r="P118" s="1851"/>
      <c r="Q118" s="386"/>
      <c r="R118" s="1848" t="s">
        <v>266</v>
      </c>
      <c r="S118" s="1849"/>
      <c r="T118" s="987"/>
      <c r="U118" s="966"/>
      <c r="V118" s="988"/>
      <c r="AM118" s="1000"/>
      <c r="AN118" s="1000"/>
      <c r="AO118" s="1000"/>
      <c r="AP118" s="1000"/>
      <c r="AQ118" s="1000"/>
      <c r="AR118" s="1000"/>
      <c r="AS118" s="1444"/>
      <c r="AT118" s="1444"/>
      <c r="AU118" s="1442"/>
      <c r="AV118" s="1442"/>
      <c r="AW118" s="1442"/>
      <c r="AX118" s="1442"/>
    </row>
    <row r="119" spans="1:50" s="965" customFormat="1" ht="20.25" customHeight="1">
      <c r="A119" s="1403" t="s">
        <v>468</v>
      </c>
      <c r="B119" s="1406" t="s">
        <v>120</v>
      </c>
      <c r="C119" s="1283"/>
      <c r="D119" s="222"/>
      <c r="E119" s="243"/>
      <c r="F119" s="1281"/>
      <c r="G119" s="1182">
        <f>G120+G121</f>
        <v>6</v>
      </c>
      <c r="H119" s="1129">
        <f t="shared" si="20"/>
        <v>180</v>
      </c>
      <c r="I119" s="1282"/>
      <c r="J119" s="219"/>
      <c r="K119" s="219"/>
      <c r="L119" s="219"/>
      <c r="M119" s="244"/>
      <c r="N119" s="1279"/>
      <c r="O119" s="1850"/>
      <c r="P119" s="1851"/>
      <c r="Q119" s="1280"/>
      <c r="R119" s="1845"/>
      <c r="S119" s="1846"/>
      <c r="T119" s="987"/>
      <c r="U119" s="966"/>
      <c r="V119" s="988"/>
      <c r="AM119" s="1847" t="s">
        <v>414</v>
      </c>
      <c r="AN119" s="1847"/>
      <c r="AO119" s="1847"/>
      <c r="AP119" s="1847"/>
      <c r="AQ119" s="1847"/>
      <c r="AR119" s="1000"/>
      <c r="AS119" s="1444"/>
      <c r="AT119" s="1444"/>
      <c r="AU119" s="1442"/>
      <c r="AV119" s="1442"/>
      <c r="AW119" s="1442"/>
      <c r="AX119" s="1442"/>
    </row>
    <row r="120" spans="1:50" s="965" customFormat="1" ht="18">
      <c r="A120" s="1403"/>
      <c r="B120" s="1404" t="s">
        <v>414</v>
      </c>
      <c r="C120" s="1283"/>
      <c r="D120" s="222"/>
      <c r="E120" s="243"/>
      <c r="F120" s="510"/>
      <c r="G120" s="1182">
        <v>2</v>
      </c>
      <c r="H120" s="1129">
        <f t="shared" si="20"/>
        <v>60</v>
      </c>
      <c r="I120" s="1282"/>
      <c r="J120" s="219"/>
      <c r="K120" s="219"/>
      <c r="L120" s="219"/>
      <c r="M120" s="244"/>
      <c r="N120" s="1279"/>
      <c r="O120" s="1850"/>
      <c r="P120" s="1851"/>
      <c r="Q120" s="1280"/>
      <c r="R120" s="1845"/>
      <c r="S120" s="1846"/>
      <c r="T120" s="987"/>
      <c r="U120" s="966"/>
      <c r="V120" s="988"/>
      <c r="AM120" s="1000"/>
      <c r="AN120" s="1000"/>
      <c r="AO120" s="1000"/>
      <c r="AP120" s="1000"/>
      <c r="AQ120" s="1000"/>
      <c r="AR120" s="1000"/>
      <c r="AS120" s="1444"/>
      <c r="AT120" s="1444"/>
      <c r="AU120" s="1442"/>
      <c r="AV120" s="1442"/>
      <c r="AW120" s="1442"/>
      <c r="AX120" s="1442"/>
    </row>
    <row r="121" spans="1:50" s="965" customFormat="1" ht="17.25" customHeight="1">
      <c r="A121" s="1403"/>
      <c r="B121" s="1404" t="s">
        <v>42</v>
      </c>
      <c r="C121" s="1283">
        <v>3</v>
      </c>
      <c r="D121" s="222"/>
      <c r="E121" s="243"/>
      <c r="F121" s="510"/>
      <c r="G121" s="1182">
        <v>4</v>
      </c>
      <c r="H121" s="1129">
        <f t="shared" si="20"/>
        <v>120</v>
      </c>
      <c r="I121" s="1283">
        <v>6</v>
      </c>
      <c r="J121" s="219" t="s">
        <v>256</v>
      </c>
      <c r="K121" s="219"/>
      <c r="L121" s="219" t="s">
        <v>265</v>
      </c>
      <c r="M121" s="244">
        <f>H121-I121</f>
        <v>114</v>
      </c>
      <c r="N121" s="1279"/>
      <c r="O121" s="1850"/>
      <c r="P121" s="1851"/>
      <c r="Q121" s="386" t="s">
        <v>83</v>
      </c>
      <c r="R121" s="1845"/>
      <c r="S121" s="1846"/>
      <c r="T121" s="987"/>
      <c r="U121" s="966"/>
      <c r="V121" s="988"/>
      <c r="AM121" s="1000"/>
      <c r="AN121" s="1000"/>
      <c r="AO121" s="1001">
        <f>G117+G120+G123+G126+G129+G132+G139+G143+G146+G149</f>
        <v>12.5</v>
      </c>
      <c r="AP121" s="1001">
        <f>AO121-8.5</f>
        <v>4</v>
      </c>
      <c r="AQ121" s="1000"/>
      <c r="AR121" s="1000"/>
      <c r="AS121" s="1445"/>
      <c r="AT121" s="1444"/>
      <c r="AU121" s="1442"/>
      <c r="AV121" s="1442"/>
      <c r="AW121" s="1442"/>
      <c r="AX121" s="1442"/>
    </row>
    <row r="122" spans="1:50" s="965" customFormat="1" ht="29.25" customHeight="1">
      <c r="A122" s="1403" t="s">
        <v>469</v>
      </c>
      <c r="B122" s="1386" t="s">
        <v>46</v>
      </c>
      <c r="C122" s="1298"/>
      <c r="D122" s="222"/>
      <c r="E122" s="243"/>
      <c r="F122" s="1281"/>
      <c r="G122" s="1182">
        <f>G123+G124</f>
        <v>6</v>
      </c>
      <c r="H122" s="1129">
        <f t="shared" si="20"/>
        <v>180</v>
      </c>
      <c r="I122" s="1282"/>
      <c r="J122" s="221"/>
      <c r="K122" s="221"/>
      <c r="L122" s="221"/>
      <c r="M122" s="1190"/>
      <c r="N122" s="1279"/>
      <c r="O122" s="1850"/>
      <c r="P122" s="1851"/>
      <c r="Q122" s="1280"/>
      <c r="R122" s="1845"/>
      <c r="S122" s="1846"/>
      <c r="T122" s="987"/>
      <c r="U122" s="966"/>
      <c r="V122" s="988"/>
      <c r="AM122" s="1000"/>
      <c r="AN122" s="1000"/>
      <c r="AO122" s="1000"/>
      <c r="AP122" s="1000"/>
      <c r="AQ122" s="1000"/>
      <c r="AR122" s="1000"/>
      <c r="AS122" s="1444"/>
      <c r="AT122" s="1444"/>
      <c r="AU122" s="1442"/>
      <c r="AV122" s="1442"/>
      <c r="AW122" s="1442"/>
      <c r="AX122" s="1442"/>
    </row>
    <row r="123" spans="1:50" s="965" customFormat="1" ht="18">
      <c r="A123" s="1403"/>
      <c r="B123" s="1404" t="s">
        <v>414</v>
      </c>
      <c r="C123" s="1298"/>
      <c r="D123" s="222"/>
      <c r="E123" s="243"/>
      <c r="F123" s="1281"/>
      <c r="G123" s="1182">
        <v>2</v>
      </c>
      <c r="H123" s="1129">
        <f t="shared" si="20"/>
        <v>60</v>
      </c>
      <c r="I123" s="1282"/>
      <c r="J123" s="221"/>
      <c r="K123" s="221"/>
      <c r="L123" s="221"/>
      <c r="M123" s="1190"/>
      <c r="N123" s="1279"/>
      <c r="O123" s="1850"/>
      <c r="P123" s="1851"/>
      <c r="Q123" s="1280"/>
      <c r="R123" s="1845"/>
      <c r="S123" s="1846"/>
      <c r="T123" s="987"/>
      <c r="U123" s="966"/>
      <c r="V123" s="988"/>
      <c r="AM123" s="1000"/>
      <c r="AN123" s="1000"/>
      <c r="AO123" s="1847" t="s">
        <v>42</v>
      </c>
      <c r="AP123" s="1847"/>
      <c r="AQ123" s="1847"/>
      <c r="AR123" s="1000"/>
      <c r="AS123" s="1444"/>
      <c r="AT123" s="1444"/>
      <c r="AU123" s="1442"/>
      <c r="AV123" s="1442"/>
      <c r="AW123" s="1442"/>
      <c r="AX123" s="1442"/>
    </row>
    <row r="124" spans="1:50" s="965" customFormat="1" ht="15" customHeight="1">
      <c r="A124" s="1403"/>
      <c r="B124" s="1404" t="s">
        <v>42</v>
      </c>
      <c r="C124" s="1298"/>
      <c r="D124" s="222" t="s">
        <v>334</v>
      </c>
      <c r="E124" s="243"/>
      <c r="F124" s="1281"/>
      <c r="G124" s="1182">
        <v>4</v>
      </c>
      <c r="H124" s="1129">
        <f t="shared" si="20"/>
        <v>120</v>
      </c>
      <c r="I124" s="1282">
        <v>6</v>
      </c>
      <c r="J124" s="219" t="s">
        <v>256</v>
      </c>
      <c r="K124" s="221"/>
      <c r="L124" s="219" t="s">
        <v>265</v>
      </c>
      <c r="M124" s="244">
        <f>H124-I124</f>
        <v>114</v>
      </c>
      <c r="N124" s="1279"/>
      <c r="O124" s="1850"/>
      <c r="P124" s="1851"/>
      <c r="Q124" s="386" t="s">
        <v>83</v>
      </c>
      <c r="R124" s="1845"/>
      <c r="S124" s="1846"/>
      <c r="T124" s="987"/>
      <c r="U124" s="966"/>
      <c r="V124" s="988"/>
      <c r="AM124" s="1000"/>
      <c r="AN124" s="1000"/>
      <c r="AO124" s="1000"/>
      <c r="AP124" s="1000"/>
      <c r="AQ124" s="1000"/>
      <c r="AR124" s="1000"/>
      <c r="AS124" s="1444"/>
      <c r="AT124" s="1444"/>
      <c r="AU124" s="1442"/>
      <c r="AV124" s="1442"/>
      <c r="AW124" s="1442"/>
      <c r="AX124" s="1442"/>
    </row>
    <row r="125" spans="1:50" s="965" customFormat="1" ht="17.25" customHeight="1">
      <c r="A125" s="1403" t="s">
        <v>470</v>
      </c>
      <c r="B125" s="1406" t="s">
        <v>145</v>
      </c>
      <c r="C125" s="1283"/>
      <c r="D125" s="222"/>
      <c r="E125" s="455"/>
      <c r="F125" s="1284"/>
      <c r="G125" s="1182">
        <f>G126+G127</f>
        <v>6</v>
      </c>
      <c r="H125" s="1285">
        <f t="shared" si="20"/>
        <v>180</v>
      </c>
      <c r="I125" s="1286"/>
      <c r="J125" s="222"/>
      <c r="K125" s="221"/>
      <c r="L125" s="219"/>
      <c r="M125" s="244"/>
      <c r="N125" s="1279"/>
      <c r="O125" s="1850"/>
      <c r="P125" s="1851"/>
      <c r="Q125" s="1280"/>
      <c r="R125" s="1845"/>
      <c r="S125" s="1846"/>
      <c r="T125" s="987"/>
      <c r="U125" s="966"/>
      <c r="V125" s="988"/>
      <c r="AM125" s="1000"/>
      <c r="AN125" s="1000"/>
      <c r="AO125" s="1001">
        <f>G118+G121+G124+G127+G130+G133+G134+G136+G137+G140+G141+G144+G147+G150+G151+G152+G153+G155+G156+G157+G158+G159</f>
        <v>84.5</v>
      </c>
      <c r="AP125" s="1000"/>
      <c r="AQ125" s="1000"/>
      <c r="AR125" s="1000"/>
      <c r="AS125" s="1444"/>
      <c r="AT125" s="1444"/>
      <c r="AU125" s="1442"/>
      <c r="AV125" s="1442"/>
      <c r="AW125" s="1442"/>
      <c r="AX125" s="1442"/>
    </row>
    <row r="126" spans="1:50" s="965" customFormat="1" ht="18">
      <c r="A126" s="210"/>
      <c r="B126" s="1404" t="s">
        <v>414</v>
      </c>
      <c r="C126" s="1283"/>
      <c r="D126" s="222"/>
      <c r="E126" s="455"/>
      <c r="F126" s="1281"/>
      <c r="G126" s="1182">
        <v>1</v>
      </c>
      <c r="H126" s="1285">
        <f t="shared" si="20"/>
        <v>30</v>
      </c>
      <c r="I126" s="1286"/>
      <c r="J126" s="219"/>
      <c r="K126" s="221"/>
      <c r="L126" s="219"/>
      <c r="M126" s="244"/>
      <c r="N126" s="1279"/>
      <c r="O126" s="1850"/>
      <c r="P126" s="1851"/>
      <c r="Q126" s="1280"/>
      <c r="R126" s="1845"/>
      <c r="S126" s="1846"/>
      <c r="T126" s="987"/>
      <c r="U126" s="966"/>
      <c r="V126" s="988"/>
      <c r="AM126" s="1000"/>
      <c r="AN126" s="1000"/>
      <c r="AO126" s="1000"/>
      <c r="AP126" s="1000"/>
      <c r="AQ126" s="1000"/>
      <c r="AR126" s="1000"/>
      <c r="AS126" s="1444"/>
      <c r="AT126" s="1444"/>
      <c r="AU126" s="1442"/>
      <c r="AV126" s="1442"/>
      <c r="AW126" s="1442"/>
      <c r="AX126" s="1442"/>
    </row>
    <row r="127" spans="1:50" s="965" customFormat="1" ht="18">
      <c r="A127" s="1403"/>
      <c r="B127" s="1404" t="s">
        <v>42</v>
      </c>
      <c r="C127" s="1283">
        <v>4</v>
      </c>
      <c r="D127" s="222"/>
      <c r="E127" s="455"/>
      <c r="F127" s="1284"/>
      <c r="G127" s="1182">
        <v>5</v>
      </c>
      <c r="H127" s="1285">
        <f t="shared" si="20"/>
        <v>150</v>
      </c>
      <c r="I127" s="1286">
        <v>12</v>
      </c>
      <c r="J127" s="219" t="s">
        <v>256</v>
      </c>
      <c r="K127" s="221"/>
      <c r="L127" s="219" t="s">
        <v>37</v>
      </c>
      <c r="M127" s="244">
        <f>H127-I127</f>
        <v>138</v>
      </c>
      <c r="N127" s="1279"/>
      <c r="O127" s="1850"/>
      <c r="P127" s="1851"/>
      <c r="Q127" s="386"/>
      <c r="R127" s="1848" t="s">
        <v>35</v>
      </c>
      <c r="S127" s="1849"/>
      <c r="T127" s="987"/>
      <c r="U127" s="966"/>
      <c r="V127" s="988"/>
      <c r="AM127" s="1000"/>
      <c r="AN127" s="1000"/>
      <c r="AO127" s="1001">
        <f>AO125+G113</f>
        <v>180</v>
      </c>
      <c r="AP127" s="1000"/>
      <c r="AQ127" s="1000"/>
      <c r="AR127" s="1000"/>
      <c r="AS127" s="1445"/>
      <c r="AT127" s="1444"/>
      <c r="AU127" s="1442"/>
      <c r="AV127" s="1442"/>
      <c r="AW127" s="1442"/>
      <c r="AX127" s="1442"/>
    </row>
    <row r="128" spans="1:50" s="965" customFormat="1" ht="30.75" customHeight="1">
      <c r="A128" s="1403" t="s">
        <v>471</v>
      </c>
      <c r="B128" s="1406" t="s">
        <v>148</v>
      </c>
      <c r="C128" s="1283"/>
      <c r="D128" s="222"/>
      <c r="E128" s="1287"/>
      <c r="F128" s="1281"/>
      <c r="G128" s="1182">
        <f>G129+G130</f>
        <v>5.5</v>
      </c>
      <c r="H128" s="1285">
        <f t="shared" si="20"/>
        <v>165</v>
      </c>
      <c r="I128" s="1286"/>
      <c r="J128" s="222"/>
      <c r="K128" s="221"/>
      <c r="L128" s="219"/>
      <c r="M128" s="244"/>
      <c r="N128" s="1279"/>
      <c r="O128" s="1850"/>
      <c r="P128" s="1851"/>
      <c r="Q128" s="1280"/>
      <c r="R128" s="1845"/>
      <c r="S128" s="1846"/>
      <c r="T128" s="987"/>
      <c r="U128" s="966"/>
      <c r="V128" s="988"/>
      <c r="AM128" s="1000"/>
      <c r="AN128" s="1000"/>
      <c r="AO128" s="1000"/>
      <c r="AP128" s="1000"/>
      <c r="AQ128" s="1000"/>
      <c r="AR128" s="1000"/>
      <c r="AS128" s="1444"/>
      <c r="AT128" s="1444"/>
      <c r="AU128" s="1442"/>
      <c r="AV128" s="1442"/>
      <c r="AW128" s="1442"/>
      <c r="AX128" s="1442"/>
    </row>
    <row r="129" spans="1:50" s="965" customFormat="1" ht="18">
      <c r="A129" s="1403"/>
      <c r="B129" s="1404" t="s">
        <v>414</v>
      </c>
      <c r="C129" s="1283"/>
      <c r="D129" s="222"/>
      <c r="E129" s="1287"/>
      <c r="F129" s="1281"/>
      <c r="G129" s="1182">
        <v>1.5</v>
      </c>
      <c r="H129" s="1285">
        <f t="shared" si="20"/>
        <v>45</v>
      </c>
      <c r="I129" s="1286"/>
      <c r="J129" s="222"/>
      <c r="K129" s="221"/>
      <c r="L129" s="219"/>
      <c r="M129" s="244"/>
      <c r="N129" s="1279"/>
      <c r="O129" s="1850"/>
      <c r="P129" s="1851"/>
      <c r="Q129" s="1280"/>
      <c r="R129" s="1845"/>
      <c r="S129" s="1846"/>
      <c r="T129" s="987"/>
      <c r="U129" s="966"/>
      <c r="V129" s="988"/>
      <c r="AM129" s="1000"/>
      <c r="AN129" s="1000"/>
      <c r="AO129" s="1000"/>
      <c r="AP129" s="1000"/>
      <c r="AQ129" s="1000"/>
      <c r="AR129" s="1000"/>
      <c r="AS129" s="1444"/>
      <c r="AT129" s="1444"/>
      <c r="AU129" s="1442"/>
      <c r="AV129" s="1442"/>
      <c r="AW129" s="1442"/>
      <c r="AX129" s="1442"/>
    </row>
    <row r="130" spans="1:50" s="965" customFormat="1" ht="18">
      <c r="A130" s="1403"/>
      <c r="B130" s="1404" t="s">
        <v>42</v>
      </c>
      <c r="C130" s="1283"/>
      <c r="D130" s="222" t="s">
        <v>334</v>
      </c>
      <c r="E130" s="1287"/>
      <c r="F130" s="1281"/>
      <c r="G130" s="1182">
        <v>4</v>
      </c>
      <c r="H130" s="1285">
        <f t="shared" si="20"/>
        <v>120</v>
      </c>
      <c r="I130" s="1286">
        <v>4</v>
      </c>
      <c r="J130" s="219" t="s">
        <v>256</v>
      </c>
      <c r="K130" s="1083"/>
      <c r="L130" s="219"/>
      <c r="M130" s="244">
        <f>H130-I130</f>
        <v>116</v>
      </c>
      <c r="N130" s="1279"/>
      <c r="O130" s="1850"/>
      <c r="P130" s="1851"/>
      <c r="Q130" s="386" t="s">
        <v>256</v>
      </c>
      <c r="R130" s="1845"/>
      <c r="S130" s="1846"/>
      <c r="T130" s="987"/>
      <c r="U130" s="966"/>
      <c r="V130" s="988"/>
      <c r="AM130" s="1000"/>
      <c r="AN130" s="1000"/>
      <c r="AO130" s="1000"/>
      <c r="AP130" s="1001">
        <f>G116+G119+G122+G125+G128+G131+G134+G135+G138+G142+G145+G148+G152+G153+G154+G158+G159+G157</f>
        <v>97</v>
      </c>
      <c r="AQ130" s="1000"/>
      <c r="AR130" s="1000"/>
      <c r="AS130" s="1444"/>
      <c r="AT130" s="1444"/>
      <c r="AU130" s="1442"/>
      <c r="AV130" s="1442"/>
      <c r="AW130" s="1442"/>
      <c r="AX130" s="1442"/>
    </row>
    <row r="131" spans="1:50" s="965" customFormat="1" ht="30" customHeight="1">
      <c r="A131" s="1403" t="s">
        <v>472</v>
      </c>
      <c r="B131" s="1382" t="s">
        <v>489</v>
      </c>
      <c r="C131" s="1283"/>
      <c r="D131" s="222"/>
      <c r="E131" s="455"/>
      <c r="F131" s="1284"/>
      <c r="G131" s="1182">
        <f>G132+G133</f>
        <v>6</v>
      </c>
      <c r="H131" s="1285">
        <f t="shared" si="20"/>
        <v>180</v>
      </c>
      <c r="I131" s="1286"/>
      <c r="J131" s="1288"/>
      <c r="K131" s="1288"/>
      <c r="L131" s="1288"/>
      <c r="M131" s="244"/>
      <c r="N131" s="1279"/>
      <c r="O131" s="1850"/>
      <c r="P131" s="1851"/>
      <c r="Q131" s="1280"/>
      <c r="R131" s="1845"/>
      <c r="S131" s="1846"/>
      <c r="T131" s="987"/>
      <c r="U131" s="966"/>
      <c r="V131" s="988"/>
      <c r="AN131" s="965">
        <f>H116+H119+H122+H125+H128+H131+H134+H135+H138+H142+H145+H148+H152+H153+H154+H157+H158+H159</f>
        <v>2910</v>
      </c>
      <c r="AS131" s="1442"/>
      <c r="AT131" s="1442"/>
      <c r="AU131" s="1442"/>
      <c r="AV131" s="1442"/>
      <c r="AW131" s="1442"/>
      <c r="AX131" s="1442"/>
    </row>
    <row r="132" spans="1:50" s="965" customFormat="1" ht="15.75">
      <c r="A132" s="1403"/>
      <c r="B132" s="1404" t="s">
        <v>414</v>
      </c>
      <c r="C132" s="1283"/>
      <c r="D132" s="222"/>
      <c r="E132" s="455"/>
      <c r="F132" s="1281"/>
      <c r="G132" s="1182">
        <v>1</v>
      </c>
      <c r="H132" s="1285">
        <f t="shared" si="20"/>
        <v>30</v>
      </c>
      <c r="I132" s="1286"/>
      <c r="J132" s="219"/>
      <c r="K132" s="219"/>
      <c r="L132" s="219"/>
      <c r="M132" s="244"/>
      <c r="N132" s="1279"/>
      <c r="O132" s="1850"/>
      <c r="P132" s="1851"/>
      <c r="Q132" s="1280"/>
      <c r="R132" s="1845"/>
      <c r="S132" s="1846"/>
      <c r="T132" s="987"/>
      <c r="U132" s="966"/>
      <c r="V132" s="988"/>
      <c r="AS132" s="1442"/>
      <c r="AT132" s="1442"/>
      <c r="AU132" s="1442"/>
      <c r="AV132" s="1442"/>
      <c r="AW132" s="1442"/>
      <c r="AX132" s="1442"/>
    </row>
    <row r="133" spans="1:50" s="965" customFormat="1" ht="15.75">
      <c r="A133" s="1403"/>
      <c r="B133" s="1404" t="s">
        <v>42</v>
      </c>
      <c r="C133" s="1283"/>
      <c r="D133" s="222" t="s">
        <v>55</v>
      </c>
      <c r="E133" s="455"/>
      <c r="F133" s="1284"/>
      <c r="G133" s="1182">
        <v>5</v>
      </c>
      <c r="H133" s="1285">
        <f t="shared" si="20"/>
        <v>150</v>
      </c>
      <c r="I133" s="1286">
        <v>12</v>
      </c>
      <c r="J133" s="219" t="s">
        <v>256</v>
      </c>
      <c r="K133" s="221"/>
      <c r="L133" s="219" t="s">
        <v>37</v>
      </c>
      <c r="M133" s="244">
        <f>H133-I133</f>
        <v>138</v>
      </c>
      <c r="N133" s="1279"/>
      <c r="O133" s="1850"/>
      <c r="P133" s="1851"/>
      <c r="Q133" s="1280"/>
      <c r="R133" s="1848" t="s">
        <v>35</v>
      </c>
      <c r="S133" s="1849"/>
      <c r="T133" s="987"/>
      <c r="U133" s="966"/>
      <c r="V133" s="988"/>
      <c r="AS133" s="1442"/>
      <c r="AT133" s="1442"/>
      <c r="AU133" s="1442"/>
      <c r="AV133" s="1442"/>
      <c r="AW133" s="1442"/>
      <c r="AX133" s="1442"/>
    </row>
    <row r="134" spans="1:50" s="965" customFormat="1" ht="33" customHeight="1">
      <c r="A134" s="1403" t="s">
        <v>473</v>
      </c>
      <c r="B134" s="1382" t="s">
        <v>150</v>
      </c>
      <c r="C134" s="1283">
        <v>4</v>
      </c>
      <c r="D134" s="222"/>
      <c r="E134" s="1287"/>
      <c r="F134" s="1289"/>
      <c r="G134" s="1182">
        <v>5</v>
      </c>
      <c r="H134" s="1285">
        <f>G134*30</f>
        <v>150</v>
      </c>
      <c r="I134" s="1286">
        <v>10</v>
      </c>
      <c r="J134" s="219" t="s">
        <v>257</v>
      </c>
      <c r="K134" s="219" t="s">
        <v>265</v>
      </c>
      <c r="L134" s="219"/>
      <c r="M134" s="244">
        <f>H134-I134</f>
        <v>140</v>
      </c>
      <c r="N134" s="1279"/>
      <c r="O134" s="1850"/>
      <c r="P134" s="1851"/>
      <c r="Q134" s="386"/>
      <c r="R134" s="1848" t="s">
        <v>266</v>
      </c>
      <c r="S134" s="1849"/>
      <c r="T134" s="987"/>
      <c r="U134" s="966"/>
      <c r="V134" s="988"/>
      <c r="AN134" s="965">
        <f>H118+H121+H124+H127+H130+H133+H134+H136+H137+H140+H141+H144+H147+H150+H151+H152+H153+H155+H156+H157+H158+H159</f>
        <v>2535</v>
      </c>
      <c r="AS134" s="1442"/>
      <c r="AT134" s="1442"/>
      <c r="AU134" s="1442"/>
      <c r="AV134" s="1442"/>
      <c r="AW134" s="1442"/>
      <c r="AX134" s="1442"/>
    </row>
    <row r="135" spans="1:50" s="965" customFormat="1" ht="31.5" customHeight="1">
      <c r="A135" s="1403" t="s">
        <v>474</v>
      </c>
      <c r="B135" s="1382" t="s">
        <v>526</v>
      </c>
      <c r="C135" s="1283"/>
      <c r="D135" s="222"/>
      <c r="E135" s="455"/>
      <c r="F135" s="1281"/>
      <c r="G135" s="1182">
        <f>G136+G137</f>
        <v>6.5</v>
      </c>
      <c r="H135" s="1285">
        <f aca="true" t="shared" si="21" ref="H135:H151">G135*30</f>
        <v>195</v>
      </c>
      <c r="I135" s="1286"/>
      <c r="J135" s="221"/>
      <c r="K135" s="219"/>
      <c r="L135" s="219"/>
      <c r="M135" s="244"/>
      <c r="N135" s="1279"/>
      <c r="O135" s="1850"/>
      <c r="P135" s="1851"/>
      <c r="Q135" s="1280"/>
      <c r="R135" s="1845"/>
      <c r="S135" s="1846"/>
      <c r="T135" s="987"/>
      <c r="U135" s="966"/>
      <c r="V135" s="988"/>
      <c r="AS135" s="1442"/>
      <c r="AT135" s="1442"/>
      <c r="AU135" s="1442"/>
      <c r="AV135" s="1442"/>
      <c r="AW135" s="1442"/>
      <c r="AX135" s="1442"/>
    </row>
    <row r="136" spans="1:50" s="965" customFormat="1" ht="15.75">
      <c r="A136" s="1403"/>
      <c r="B136" s="1404" t="s">
        <v>42</v>
      </c>
      <c r="C136" s="1283">
        <v>3</v>
      </c>
      <c r="D136" s="222"/>
      <c r="E136" s="455" t="s">
        <v>81</v>
      </c>
      <c r="F136" s="1284"/>
      <c r="G136" s="1182">
        <v>5</v>
      </c>
      <c r="H136" s="1285">
        <f t="shared" si="21"/>
        <v>150</v>
      </c>
      <c r="I136" s="1286">
        <v>12</v>
      </c>
      <c r="J136" s="219" t="s">
        <v>256</v>
      </c>
      <c r="K136" s="219" t="s">
        <v>37</v>
      </c>
      <c r="L136" s="219"/>
      <c r="M136" s="244">
        <f>H136-I136</f>
        <v>138</v>
      </c>
      <c r="N136" s="1279"/>
      <c r="O136" s="1852"/>
      <c r="P136" s="1853"/>
      <c r="Q136" s="386" t="s">
        <v>35</v>
      </c>
      <c r="R136" s="1845"/>
      <c r="S136" s="1846"/>
      <c r="T136" s="987"/>
      <c r="U136" s="966"/>
      <c r="V136" s="988"/>
      <c r="AS136" s="1442"/>
      <c r="AT136" s="1442"/>
      <c r="AU136" s="1442"/>
      <c r="AV136" s="1442"/>
      <c r="AW136" s="1442"/>
      <c r="AX136" s="1442"/>
    </row>
    <row r="137" spans="1:50" s="965" customFormat="1" ht="30" customHeight="1">
      <c r="A137" s="1403" t="s">
        <v>475</v>
      </c>
      <c r="B137" s="1407" t="s">
        <v>527</v>
      </c>
      <c r="C137" s="1283"/>
      <c r="D137" s="222"/>
      <c r="E137" s="455"/>
      <c r="F137" s="1289">
        <v>4</v>
      </c>
      <c r="G137" s="1182">
        <v>1.5</v>
      </c>
      <c r="H137" s="1285">
        <f t="shared" si="21"/>
        <v>45</v>
      </c>
      <c r="I137" s="1286">
        <v>4</v>
      </c>
      <c r="J137" s="219"/>
      <c r="K137" s="219"/>
      <c r="L137" s="219" t="s">
        <v>256</v>
      </c>
      <c r="M137" s="244">
        <f>H137-I137</f>
        <v>41</v>
      </c>
      <c r="N137" s="1279"/>
      <c r="O137" s="1850"/>
      <c r="P137" s="1851"/>
      <c r="Q137" s="386"/>
      <c r="R137" s="1848" t="s">
        <v>256</v>
      </c>
      <c r="S137" s="1849"/>
      <c r="T137" s="987"/>
      <c r="U137" s="966"/>
      <c r="V137" s="988"/>
      <c r="AS137" s="1442"/>
      <c r="AT137" s="1442"/>
      <c r="AU137" s="1442"/>
      <c r="AV137" s="1442"/>
      <c r="AW137" s="1442"/>
      <c r="AX137" s="1442"/>
    </row>
    <row r="138" spans="1:50" s="965" customFormat="1" ht="33" customHeight="1">
      <c r="A138" s="1403" t="s">
        <v>476</v>
      </c>
      <c r="B138" s="1406" t="s">
        <v>67</v>
      </c>
      <c r="C138" s="1283"/>
      <c r="D138" s="222"/>
      <c r="E138" s="455"/>
      <c r="F138" s="1284"/>
      <c r="G138" s="1182">
        <f>G139+G140+G141</f>
        <v>7.5</v>
      </c>
      <c r="H138" s="1285">
        <f t="shared" si="21"/>
        <v>225</v>
      </c>
      <c r="I138" s="1286"/>
      <c r="J138" s="219"/>
      <c r="K138" s="219"/>
      <c r="L138" s="219"/>
      <c r="M138" s="244"/>
      <c r="N138" s="1279"/>
      <c r="O138" s="1850"/>
      <c r="P138" s="1851"/>
      <c r="Q138" s="1280"/>
      <c r="R138" s="1845"/>
      <c r="S138" s="1846"/>
      <c r="T138" s="987"/>
      <c r="U138" s="966"/>
      <c r="V138" s="988"/>
      <c r="AS138" s="1442"/>
      <c r="AT138" s="1442"/>
      <c r="AU138" s="1442"/>
      <c r="AV138" s="1442"/>
      <c r="AW138" s="1442"/>
      <c r="AX138" s="1442"/>
    </row>
    <row r="139" spans="1:50" s="965" customFormat="1" ht="15.75">
      <c r="A139" s="1403"/>
      <c r="B139" s="1404" t="s">
        <v>414</v>
      </c>
      <c r="C139" s="1283"/>
      <c r="D139" s="222"/>
      <c r="E139" s="455"/>
      <c r="F139" s="1281"/>
      <c r="G139" s="1182">
        <v>1</v>
      </c>
      <c r="H139" s="1285">
        <f t="shared" si="21"/>
        <v>30</v>
      </c>
      <c r="I139" s="1286"/>
      <c r="J139" s="219"/>
      <c r="K139" s="219"/>
      <c r="L139" s="219"/>
      <c r="M139" s="244"/>
      <c r="N139" s="1279"/>
      <c r="O139" s="1850"/>
      <c r="P139" s="1851"/>
      <c r="Q139" s="1280"/>
      <c r="R139" s="1845"/>
      <c r="S139" s="1846"/>
      <c r="T139" s="987"/>
      <c r="U139" s="966"/>
      <c r="V139" s="988"/>
      <c r="AS139" s="1442"/>
      <c r="AT139" s="1442"/>
      <c r="AU139" s="1442"/>
      <c r="AV139" s="1442"/>
      <c r="AW139" s="1442"/>
      <c r="AX139" s="1442"/>
    </row>
    <row r="140" spans="1:50" s="965" customFormat="1" ht="15.75">
      <c r="A140" s="1403"/>
      <c r="B140" s="1404" t="s">
        <v>42</v>
      </c>
      <c r="C140" s="1283">
        <v>3</v>
      </c>
      <c r="D140" s="222"/>
      <c r="E140" s="455"/>
      <c r="F140" s="1284"/>
      <c r="G140" s="1182">
        <v>5</v>
      </c>
      <c r="H140" s="1285">
        <f t="shared" si="21"/>
        <v>150</v>
      </c>
      <c r="I140" s="1286">
        <v>12</v>
      </c>
      <c r="J140" s="219" t="s">
        <v>257</v>
      </c>
      <c r="K140" s="219"/>
      <c r="L140" s="1083" t="s">
        <v>37</v>
      </c>
      <c r="M140" s="244">
        <f>H140-I140</f>
        <v>138</v>
      </c>
      <c r="N140" s="1279"/>
      <c r="O140" s="1850"/>
      <c r="P140" s="1851"/>
      <c r="Q140" s="386" t="s">
        <v>36</v>
      </c>
      <c r="R140" s="1845"/>
      <c r="S140" s="1846"/>
      <c r="T140" s="987"/>
      <c r="U140" s="966"/>
      <c r="V140" s="988"/>
      <c r="AS140" s="1442"/>
      <c r="AT140" s="1442"/>
      <c r="AU140" s="1442"/>
      <c r="AV140" s="1442"/>
      <c r="AW140" s="1442"/>
      <c r="AX140" s="1442"/>
    </row>
    <row r="141" spans="1:50" s="965" customFormat="1" ht="31.5">
      <c r="A141" s="1403" t="s">
        <v>477</v>
      </c>
      <c r="B141" s="1406" t="s">
        <v>85</v>
      </c>
      <c r="C141" s="1283"/>
      <c r="D141" s="222"/>
      <c r="E141" s="1287"/>
      <c r="F141" s="1289">
        <v>4</v>
      </c>
      <c r="G141" s="1182">
        <v>1.5</v>
      </c>
      <c r="H141" s="1285">
        <f t="shared" si="21"/>
        <v>45</v>
      </c>
      <c r="I141" s="1286">
        <v>4</v>
      </c>
      <c r="J141" s="219"/>
      <c r="K141" s="219"/>
      <c r="L141" s="1083" t="s">
        <v>256</v>
      </c>
      <c r="M141" s="244">
        <f>H141-I141</f>
        <v>41</v>
      </c>
      <c r="N141" s="1279"/>
      <c r="O141" s="1850"/>
      <c r="P141" s="1851"/>
      <c r="Q141" s="1280"/>
      <c r="R141" s="1848" t="s">
        <v>256</v>
      </c>
      <c r="S141" s="1849"/>
      <c r="T141" s="987"/>
      <c r="U141" s="966"/>
      <c r="V141" s="988"/>
      <c r="AS141" s="1442"/>
      <c r="AT141" s="1442"/>
      <c r="AU141" s="1442"/>
      <c r="AV141" s="1442"/>
      <c r="AW141" s="1442"/>
      <c r="AX141" s="1442"/>
    </row>
    <row r="142" spans="1:50" s="965" customFormat="1" ht="33.75" customHeight="1">
      <c r="A142" s="1403" t="s">
        <v>478</v>
      </c>
      <c r="B142" s="1382" t="s">
        <v>528</v>
      </c>
      <c r="C142" s="1283"/>
      <c r="D142" s="222"/>
      <c r="E142" s="243"/>
      <c r="F142" s="1281"/>
      <c r="G142" s="1182">
        <f>G143+G144</f>
        <v>6</v>
      </c>
      <c r="H142" s="1285">
        <f t="shared" si="21"/>
        <v>180</v>
      </c>
      <c r="I142" s="1286"/>
      <c r="J142" s="219"/>
      <c r="K142" s="219"/>
      <c r="L142" s="219"/>
      <c r="M142" s="244"/>
      <c r="N142" s="1279"/>
      <c r="O142" s="1850"/>
      <c r="P142" s="1851"/>
      <c r="Q142" s="1280"/>
      <c r="R142" s="1845"/>
      <c r="S142" s="1846"/>
      <c r="T142" s="987"/>
      <c r="U142" s="966"/>
      <c r="V142" s="988"/>
      <c r="AS142" s="1442"/>
      <c r="AT142" s="1442"/>
      <c r="AU142" s="1442"/>
      <c r="AV142" s="1442"/>
      <c r="AW142" s="1442"/>
      <c r="AX142" s="1442"/>
    </row>
    <row r="143" spans="1:50" s="965" customFormat="1" ht="15" customHeight="1">
      <c r="A143" s="210"/>
      <c r="B143" s="1404" t="s">
        <v>414</v>
      </c>
      <c r="C143" s="1283"/>
      <c r="D143" s="222"/>
      <c r="E143" s="243"/>
      <c r="F143" s="510"/>
      <c r="G143" s="1182">
        <v>1</v>
      </c>
      <c r="H143" s="1285">
        <f t="shared" si="21"/>
        <v>30</v>
      </c>
      <c r="I143" s="1286"/>
      <c r="J143" s="219"/>
      <c r="K143" s="219"/>
      <c r="L143" s="219"/>
      <c r="M143" s="244"/>
      <c r="N143" s="1279"/>
      <c r="O143" s="1850"/>
      <c r="P143" s="1851"/>
      <c r="Q143" s="1280"/>
      <c r="R143" s="1845"/>
      <c r="S143" s="1846"/>
      <c r="T143" s="987"/>
      <c r="U143" s="966"/>
      <c r="V143" s="988"/>
      <c r="AS143" s="1442"/>
      <c r="AT143" s="1442"/>
      <c r="AU143" s="1442"/>
      <c r="AV143" s="1442"/>
      <c r="AW143" s="1442"/>
      <c r="AX143" s="1442"/>
    </row>
    <row r="144" spans="1:50" s="965" customFormat="1" ht="15.75">
      <c r="A144" s="1403"/>
      <c r="B144" s="1404" t="s">
        <v>42</v>
      </c>
      <c r="C144" s="1283">
        <v>4</v>
      </c>
      <c r="D144" s="222"/>
      <c r="E144" s="243"/>
      <c r="F144" s="510"/>
      <c r="G144" s="1182">
        <v>5</v>
      </c>
      <c r="H144" s="1285">
        <f t="shared" si="21"/>
        <v>150</v>
      </c>
      <c r="I144" s="1286">
        <v>12</v>
      </c>
      <c r="J144" s="219" t="s">
        <v>257</v>
      </c>
      <c r="K144" s="219"/>
      <c r="L144" s="1083" t="s">
        <v>37</v>
      </c>
      <c r="M144" s="244">
        <f>H144-I144</f>
        <v>138</v>
      </c>
      <c r="N144" s="1279"/>
      <c r="O144" s="1850"/>
      <c r="P144" s="1851"/>
      <c r="Q144" s="1280"/>
      <c r="R144" s="1848" t="s">
        <v>36</v>
      </c>
      <c r="S144" s="1849"/>
      <c r="T144" s="987"/>
      <c r="U144" s="966"/>
      <c r="V144" s="988"/>
      <c r="AS144" s="1442"/>
      <c r="AT144" s="1442"/>
      <c r="AU144" s="1442"/>
      <c r="AV144" s="1442"/>
      <c r="AW144" s="1442"/>
      <c r="AX144" s="1442"/>
    </row>
    <row r="145" spans="1:50" s="965" customFormat="1" ht="31.5">
      <c r="A145" s="1403" t="s">
        <v>479</v>
      </c>
      <c r="B145" s="1382" t="s">
        <v>529</v>
      </c>
      <c r="C145" s="1408"/>
      <c r="D145" s="1287"/>
      <c r="E145" s="455"/>
      <c r="F145" s="1281"/>
      <c r="G145" s="1290">
        <f>G146+G147</f>
        <v>5</v>
      </c>
      <c r="H145" s="1285">
        <f t="shared" si="21"/>
        <v>150</v>
      </c>
      <c r="I145" s="1286"/>
      <c r="J145" s="219"/>
      <c r="K145" s="219"/>
      <c r="L145" s="219"/>
      <c r="M145" s="244"/>
      <c r="N145" s="1279"/>
      <c r="O145" s="1850"/>
      <c r="P145" s="1851"/>
      <c r="Q145" s="1280"/>
      <c r="R145" s="1845"/>
      <c r="S145" s="1846"/>
      <c r="T145" s="987"/>
      <c r="U145" s="966"/>
      <c r="V145" s="988"/>
      <c r="AS145" s="1442"/>
      <c r="AT145" s="1442"/>
      <c r="AU145" s="1442"/>
      <c r="AV145" s="1442"/>
      <c r="AW145" s="1442"/>
      <c r="AX145" s="1442"/>
    </row>
    <row r="146" spans="1:50" s="965" customFormat="1" ht="15" customHeight="1">
      <c r="A146" s="1409"/>
      <c r="B146" s="1404" t="s">
        <v>414</v>
      </c>
      <c r="C146" s="1408"/>
      <c r="D146" s="1287"/>
      <c r="E146" s="455"/>
      <c r="F146" s="1284"/>
      <c r="G146" s="1290">
        <v>1</v>
      </c>
      <c r="H146" s="1285">
        <f t="shared" si="21"/>
        <v>30</v>
      </c>
      <c r="I146" s="1291"/>
      <c r="J146" s="219"/>
      <c r="K146" s="219"/>
      <c r="L146" s="219"/>
      <c r="M146" s="144"/>
      <c r="N146" s="1279"/>
      <c r="O146" s="1850"/>
      <c r="P146" s="1851"/>
      <c r="Q146" s="1280"/>
      <c r="R146" s="1845"/>
      <c r="S146" s="1846"/>
      <c r="T146" s="987"/>
      <c r="U146" s="966"/>
      <c r="V146" s="988"/>
      <c r="AS146" s="1442"/>
      <c r="AT146" s="1442"/>
      <c r="AU146" s="1442"/>
      <c r="AV146" s="1442"/>
      <c r="AW146" s="1442"/>
      <c r="AX146" s="1442"/>
    </row>
    <row r="147" spans="1:50" s="965" customFormat="1" ht="15.75">
      <c r="A147" s="1409"/>
      <c r="B147" s="1404" t="s">
        <v>42</v>
      </c>
      <c r="C147" s="1408">
        <v>5</v>
      </c>
      <c r="D147" s="1287"/>
      <c r="E147" s="455"/>
      <c r="F147" s="1284"/>
      <c r="G147" s="1290">
        <v>4</v>
      </c>
      <c r="H147" s="1285">
        <f t="shared" si="21"/>
        <v>120</v>
      </c>
      <c r="I147" s="1286">
        <v>12</v>
      </c>
      <c r="J147" s="219" t="s">
        <v>257</v>
      </c>
      <c r="K147" s="219"/>
      <c r="L147" s="1083" t="s">
        <v>37</v>
      </c>
      <c r="M147" s="144">
        <f>H147-I147</f>
        <v>108</v>
      </c>
      <c r="N147" s="1279"/>
      <c r="O147" s="1850"/>
      <c r="P147" s="1851"/>
      <c r="Q147" s="1280"/>
      <c r="R147" s="1845"/>
      <c r="S147" s="1846"/>
      <c r="T147" s="987" t="s">
        <v>36</v>
      </c>
      <c r="U147" s="966"/>
      <c r="V147" s="988"/>
      <c r="AS147" s="1442"/>
      <c r="AT147" s="1442"/>
      <c r="AU147" s="1442"/>
      <c r="AV147" s="1442"/>
      <c r="AW147" s="1442"/>
      <c r="AX147" s="1442"/>
    </row>
    <row r="148" spans="1:50" s="965" customFormat="1" ht="31.5">
      <c r="A148" s="1409" t="s">
        <v>480</v>
      </c>
      <c r="B148" s="1407" t="s">
        <v>530</v>
      </c>
      <c r="C148" s="1408"/>
      <c r="D148" s="1287"/>
      <c r="E148" s="455"/>
      <c r="F148" s="1284"/>
      <c r="G148" s="1290">
        <f>G150+G151+G149</f>
        <v>6.5</v>
      </c>
      <c r="H148" s="1285">
        <f t="shared" si="21"/>
        <v>195</v>
      </c>
      <c r="I148" s="1291"/>
      <c r="J148" s="219"/>
      <c r="K148" s="219"/>
      <c r="L148" s="219"/>
      <c r="M148" s="144"/>
      <c r="N148" s="1279"/>
      <c r="O148" s="1850"/>
      <c r="P148" s="1851"/>
      <c r="Q148" s="1280"/>
      <c r="R148" s="1845"/>
      <c r="S148" s="1846"/>
      <c r="T148" s="987"/>
      <c r="U148" s="966"/>
      <c r="V148" s="988"/>
      <c r="AS148" s="1442"/>
      <c r="AT148" s="1442"/>
      <c r="AU148" s="1442"/>
      <c r="AV148" s="1442"/>
      <c r="AW148" s="1442"/>
      <c r="AX148" s="1442"/>
    </row>
    <row r="149" spans="1:50" s="965" customFormat="1" ht="15.75">
      <c r="A149" s="1409"/>
      <c r="B149" s="1404" t="s">
        <v>414</v>
      </c>
      <c r="C149" s="1408"/>
      <c r="D149" s="1287"/>
      <c r="E149" s="455"/>
      <c r="F149" s="1284"/>
      <c r="G149" s="1290">
        <v>1</v>
      </c>
      <c r="H149" s="1285">
        <f t="shared" si="21"/>
        <v>30</v>
      </c>
      <c r="I149" s="1291"/>
      <c r="J149" s="219"/>
      <c r="K149" s="219"/>
      <c r="L149" s="219"/>
      <c r="M149" s="144"/>
      <c r="N149" s="1279"/>
      <c r="O149" s="1850"/>
      <c r="P149" s="1851"/>
      <c r="Q149" s="1280"/>
      <c r="R149" s="1845"/>
      <c r="S149" s="1846"/>
      <c r="T149" s="987"/>
      <c r="U149" s="966"/>
      <c r="V149" s="988"/>
      <c r="AS149" s="1442"/>
      <c r="AT149" s="1442"/>
      <c r="AU149" s="1442"/>
      <c r="AV149" s="1442"/>
      <c r="AW149" s="1442"/>
      <c r="AX149" s="1442"/>
    </row>
    <row r="150" spans="1:50" s="965" customFormat="1" ht="15.75">
      <c r="A150" s="210"/>
      <c r="B150" s="1410" t="s">
        <v>42</v>
      </c>
      <c r="C150" s="1283">
        <v>5</v>
      </c>
      <c r="D150" s="222"/>
      <c r="E150" s="455"/>
      <c r="F150" s="1284"/>
      <c r="G150" s="1182">
        <v>4</v>
      </c>
      <c r="H150" s="1285">
        <f t="shared" si="21"/>
        <v>120</v>
      </c>
      <c r="I150" s="1286">
        <v>12</v>
      </c>
      <c r="J150" s="219" t="s">
        <v>257</v>
      </c>
      <c r="K150" s="219"/>
      <c r="L150" s="1083" t="s">
        <v>37</v>
      </c>
      <c r="M150" s="244">
        <f aca="true" t="shared" si="22" ref="M150:M157">H150-I150</f>
        <v>108</v>
      </c>
      <c r="N150" s="1279"/>
      <c r="O150" s="1850"/>
      <c r="P150" s="1851"/>
      <c r="Q150" s="1280"/>
      <c r="R150" s="1848"/>
      <c r="S150" s="1849"/>
      <c r="T150" s="987" t="s">
        <v>36</v>
      </c>
      <c r="U150" s="966"/>
      <c r="V150" s="988"/>
      <c r="AS150" s="1442"/>
      <c r="AT150" s="1442"/>
      <c r="AU150" s="1442"/>
      <c r="AV150" s="1442"/>
      <c r="AW150" s="1442"/>
      <c r="AX150" s="1442"/>
    </row>
    <row r="151" spans="1:50" s="965" customFormat="1" ht="31.5">
      <c r="A151" s="1403" t="s">
        <v>481</v>
      </c>
      <c r="B151" s="1407" t="s">
        <v>531</v>
      </c>
      <c r="C151" s="1283"/>
      <c r="D151" s="222"/>
      <c r="E151" s="1287" t="s">
        <v>317</v>
      </c>
      <c r="F151" s="1281"/>
      <c r="G151" s="1182">
        <v>1.5</v>
      </c>
      <c r="H151" s="1285">
        <f t="shared" si="21"/>
        <v>45</v>
      </c>
      <c r="I151" s="1286">
        <v>4</v>
      </c>
      <c r="J151" s="222"/>
      <c r="K151" s="221"/>
      <c r="L151" s="1083" t="s">
        <v>256</v>
      </c>
      <c r="M151" s="244">
        <f t="shared" si="22"/>
        <v>41</v>
      </c>
      <c r="N151" s="1279"/>
      <c r="O151" s="1850"/>
      <c r="P151" s="1851"/>
      <c r="Q151" s="1280"/>
      <c r="R151" s="1845"/>
      <c r="S151" s="1846"/>
      <c r="T151" s="987"/>
      <c r="U151" s="966" t="s">
        <v>256</v>
      </c>
      <c r="V151" s="988"/>
      <c r="AS151" s="1442"/>
      <c r="AT151" s="1442"/>
      <c r="AU151" s="1442"/>
      <c r="AV151" s="1442"/>
      <c r="AW151" s="1442"/>
      <c r="AX151" s="1442"/>
    </row>
    <row r="152" spans="1:50" s="965" customFormat="1" ht="47.25" customHeight="1">
      <c r="A152" s="1403" t="s">
        <v>482</v>
      </c>
      <c r="B152" s="1407" t="s">
        <v>538</v>
      </c>
      <c r="C152" s="1283"/>
      <c r="D152" s="222" t="s">
        <v>421</v>
      </c>
      <c r="E152" s="1287"/>
      <c r="F152" s="1281"/>
      <c r="G152" s="1292">
        <v>4</v>
      </c>
      <c r="H152" s="1131">
        <f>PRODUCT(G152,30)</f>
        <v>120</v>
      </c>
      <c r="I152" s="1293">
        <v>8</v>
      </c>
      <c r="J152" s="377" t="s">
        <v>256</v>
      </c>
      <c r="K152" s="196"/>
      <c r="L152" s="196" t="s">
        <v>37</v>
      </c>
      <c r="M152" s="1130">
        <f t="shared" si="22"/>
        <v>112</v>
      </c>
      <c r="N152" s="1279"/>
      <c r="O152" s="1850"/>
      <c r="P152" s="1851"/>
      <c r="Q152" s="1280"/>
      <c r="R152" s="1845"/>
      <c r="S152" s="1846"/>
      <c r="T152" s="960" t="s">
        <v>35</v>
      </c>
      <c r="U152" s="966"/>
      <c r="V152" s="988"/>
      <c r="AS152" s="1442"/>
      <c r="AT152" s="1442"/>
      <c r="AU152" s="1442"/>
      <c r="AV152" s="1442"/>
      <c r="AW152" s="1442"/>
      <c r="AX152" s="1442"/>
    </row>
    <row r="153" spans="1:50" s="965" customFormat="1" ht="47.25">
      <c r="A153" s="1403" t="s">
        <v>483</v>
      </c>
      <c r="B153" s="1407" t="s">
        <v>532</v>
      </c>
      <c r="C153" s="1283" t="s">
        <v>317</v>
      </c>
      <c r="D153" s="222"/>
      <c r="E153" s="1287"/>
      <c r="F153" s="1294"/>
      <c r="G153" s="1292">
        <v>4</v>
      </c>
      <c r="H153" s="1131">
        <f>PRODUCT(G153,30)</f>
        <v>120</v>
      </c>
      <c r="I153" s="1293">
        <v>12</v>
      </c>
      <c r="J153" s="219" t="s">
        <v>257</v>
      </c>
      <c r="K153" s="219"/>
      <c r="L153" s="1083" t="s">
        <v>37</v>
      </c>
      <c r="M153" s="1130">
        <f t="shared" si="22"/>
        <v>108</v>
      </c>
      <c r="N153" s="1279"/>
      <c r="O153" s="1850"/>
      <c r="P153" s="1851"/>
      <c r="Q153" s="1280"/>
      <c r="R153" s="1845"/>
      <c r="S153" s="1846"/>
      <c r="T153" s="987"/>
      <c r="U153" s="961" t="s">
        <v>36</v>
      </c>
      <c r="V153" s="988"/>
      <c r="AM153" s="1096">
        <f>G159+G158+G157+G156+G155+G153+G152+G151+G150+G147+G144+G141+G140+G137+G136+G134+G133+G130+G127+G124+G121+G118</f>
        <v>84.5</v>
      </c>
      <c r="AS153" s="1442"/>
      <c r="AT153" s="1442"/>
      <c r="AU153" s="1442"/>
      <c r="AV153" s="1442"/>
      <c r="AW153" s="1442"/>
      <c r="AX153" s="1442"/>
    </row>
    <row r="154" spans="1:50" s="965" customFormat="1" ht="29.25" customHeight="1">
      <c r="A154" s="1403" t="s">
        <v>484</v>
      </c>
      <c r="B154" s="1382" t="s">
        <v>533</v>
      </c>
      <c r="C154" s="1283"/>
      <c r="D154" s="222"/>
      <c r="E154" s="1287"/>
      <c r="F154" s="1294"/>
      <c r="G154" s="1182">
        <f>G155+G156</f>
        <v>5.5</v>
      </c>
      <c r="H154" s="1131">
        <f>G154*30</f>
        <v>165</v>
      </c>
      <c r="I154" s="1293"/>
      <c r="J154" s="196"/>
      <c r="K154" s="196"/>
      <c r="L154" s="196"/>
      <c r="M154" s="1130"/>
      <c r="N154" s="1279"/>
      <c r="O154" s="1850"/>
      <c r="P154" s="1851"/>
      <c r="Q154" s="1280"/>
      <c r="R154" s="1845"/>
      <c r="S154" s="1846"/>
      <c r="T154" s="987"/>
      <c r="U154" s="966"/>
      <c r="V154" s="988"/>
      <c r="AS154" s="1442"/>
      <c r="AT154" s="1442"/>
      <c r="AU154" s="1442"/>
      <c r="AV154" s="1442"/>
      <c r="AW154" s="1442"/>
      <c r="AX154" s="1442"/>
    </row>
    <row r="155" spans="1:50" s="965" customFormat="1" ht="18" customHeight="1">
      <c r="A155" s="1403"/>
      <c r="B155" s="1404" t="s">
        <v>42</v>
      </c>
      <c r="C155" s="1283"/>
      <c r="D155" s="222" t="s">
        <v>421</v>
      </c>
      <c r="E155" s="1295"/>
      <c r="F155" s="1296"/>
      <c r="G155" s="1182">
        <v>4</v>
      </c>
      <c r="H155" s="1285">
        <f>G155*30</f>
        <v>120</v>
      </c>
      <c r="I155" s="1286">
        <v>4</v>
      </c>
      <c r="J155" s="218"/>
      <c r="K155" s="1297"/>
      <c r="L155" s="1298" t="s">
        <v>35</v>
      </c>
      <c r="M155" s="1278">
        <f t="shared" si="22"/>
        <v>116</v>
      </c>
      <c r="N155" s="1279"/>
      <c r="O155" s="1850"/>
      <c r="P155" s="1851"/>
      <c r="Q155" s="1280"/>
      <c r="R155" s="1845"/>
      <c r="S155" s="1846"/>
      <c r="T155" s="960" t="s">
        <v>35</v>
      </c>
      <c r="U155" s="966"/>
      <c r="V155" s="988"/>
      <c r="AS155" s="1442"/>
      <c r="AT155" s="1442"/>
      <c r="AU155" s="1442"/>
      <c r="AV155" s="1442"/>
      <c r="AW155" s="1442"/>
      <c r="AX155" s="1442"/>
    </row>
    <row r="156" spans="1:50" s="965" customFormat="1" ht="31.5">
      <c r="A156" s="1403" t="s">
        <v>485</v>
      </c>
      <c r="B156" s="1382" t="s">
        <v>534</v>
      </c>
      <c r="C156" s="1283"/>
      <c r="D156" s="222"/>
      <c r="E156" s="1295"/>
      <c r="F156" s="1299" t="s">
        <v>317</v>
      </c>
      <c r="G156" s="1182">
        <v>1.5</v>
      </c>
      <c r="H156" s="1285">
        <f>G156*30</f>
        <v>45</v>
      </c>
      <c r="I156" s="1286">
        <v>4</v>
      </c>
      <c r="J156" s="218"/>
      <c r="K156" s="1297"/>
      <c r="L156" s="1297" t="s">
        <v>256</v>
      </c>
      <c r="M156" s="1278">
        <f t="shared" si="22"/>
        <v>41</v>
      </c>
      <c r="N156" s="1279"/>
      <c r="O156" s="1850"/>
      <c r="P156" s="1851"/>
      <c r="Q156" s="1280"/>
      <c r="R156" s="1845"/>
      <c r="S156" s="1846"/>
      <c r="T156" s="987"/>
      <c r="U156" s="961" t="s">
        <v>256</v>
      </c>
      <c r="V156" s="988"/>
      <c r="AN156" s="1000"/>
      <c r="AO156" s="1005"/>
      <c r="AP156" s="1005"/>
      <c r="AQ156" s="1005"/>
      <c r="AR156" s="1000"/>
      <c r="AS156" s="1444"/>
      <c r="AT156" s="1442"/>
      <c r="AU156" s="1442"/>
      <c r="AV156" s="1442"/>
      <c r="AW156" s="1442"/>
      <c r="AX156" s="1442"/>
    </row>
    <row r="157" spans="1:50" s="965" customFormat="1" ht="31.5">
      <c r="A157" s="1403" t="s">
        <v>486</v>
      </c>
      <c r="B157" s="1406" t="s">
        <v>535</v>
      </c>
      <c r="C157" s="1283" t="s">
        <v>317</v>
      </c>
      <c r="D157" s="222"/>
      <c r="E157" s="243"/>
      <c r="F157" s="510"/>
      <c r="G157" s="1182">
        <v>4.5</v>
      </c>
      <c r="H157" s="1285">
        <f>G157*30</f>
        <v>135</v>
      </c>
      <c r="I157" s="1286">
        <v>12</v>
      </c>
      <c r="J157" s="1083" t="s">
        <v>257</v>
      </c>
      <c r="K157" s="219"/>
      <c r="L157" s="1083" t="s">
        <v>37</v>
      </c>
      <c r="M157" s="201">
        <f t="shared" si="22"/>
        <v>123</v>
      </c>
      <c r="N157" s="1279"/>
      <c r="O157" s="1850"/>
      <c r="P157" s="1851"/>
      <c r="Q157" s="1280"/>
      <c r="R157" s="1845"/>
      <c r="S157" s="1846"/>
      <c r="T157" s="987"/>
      <c r="U157" s="966" t="s">
        <v>36</v>
      </c>
      <c r="V157" s="988"/>
      <c r="AN157" s="1000"/>
      <c r="AO157" s="1006">
        <v>5</v>
      </c>
      <c r="AP157" s="1005">
        <f>4+4+4+4+8+12</f>
        <v>36</v>
      </c>
      <c r="AQ157" s="1005"/>
      <c r="AR157" s="1000"/>
      <c r="AS157" s="1444"/>
      <c r="AT157" s="1442"/>
      <c r="AU157" s="1442"/>
      <c r="AV157" s="1442"/>
      <c r="AW157" s="1442"/>
      <c r="AX157" s="1442"/>
    </row>
    <row r="158" spans="1:50" s="965" customFormat="1" ht="31.5">
      <c r="A158" s="1403" t="s">
        <v>487</v>
      </c>
      <c r="B158" s="1406" t="s">
        <v>537</v>
      </c>
      <c r="C158" s="1283"/>
      <c r="D158" s="196">
        <v>5</v>
      </c>
      <c r="E158" s="85"/>
      <c r="F158" s="1130"/>
      <c r="G158" s="1292">
        <v>3</v>
      </c>
      <c r="H158" s="1131">
        <f>PRODUCT(G158,30)</f>
        <v>90</v>
      </c>
      <c r="I158" s="1293">
        <v>8</v>
      </c>
      <c r="J158" s="377" t="s">
        <v>256</v>
      </c>
      <c r="K158" s="196" t="s">
        <v>37</v>
      </c>
      <c r="L158" s="196"/>
      <c r="M158" s="1130">
        <f>H158-I158</f>
        <v>82</v>
      </c>
      <c r="N158" s="1279"/>
      <c r="O158" s="1850"/>
      <c r="P158" s="1851"/>
      <c r="Q158" s="1280"/>
      <c r="R158" s="1845"/>
      <c r="S158" s="1846"/>
      <c r="T158" s="960" t="s">
        <v>35</v>
      </c>
      <c r="U158" s="966"/>
      <c r="V158" s="988"/>
      <c r="AN158" s="1000"/>
      <c r="AO158" s="1006" t="s">
        <v>317</v>
      </c>
      <c r="AP158" s="1005">
        <f>4+8+4+8+8</f>
        <v>32</v>
      </c>
      <c r="AQ158" s="1005"/>
      <c r="AR158" s="1000"/>
      <c r="AS158" s="1444"/>
      <c r="AT158" s="1442"/>
      <c r="AU158" s="1442"/>
      <c r="AV158" s="1442"/>
      <c r="AW158" s="1442"/>
      <c r="AX158" s="1442"/>
    </row>
    <row r="159" spans="1:50" s="965" customFormat="1" ht="31.5">
      <c r="A159" s="1403" t="s">
        <v>488</v>
      </c>
      <c r="B159" s="1406" t="s">
        <v>536</v>
      </c>
      <c r="C159" s="1283"/>
      <c r="D159" s="196" t="s">
        <v>317</v>
      </c>
      <c r="E159" s="85"/>
      <c r="F159" s="1130"/>
      <c r="G159" s="1292">
        <v>4</v>
      </c>
      <c r="H159" s="1131">
        <f>PRODUCT(G159,30)</f>
        <v>120</v>
      </c>
      <c r="I159" s="1293">
        <v>8</v>
      </c>
      <c r="J159" s="377" t="s">
        <v>256</v>
      </c>
      <c r="K159" s="196" t="s">
        <v>37</v>
      </c>
      <c r="L159" s="85"/>
      <c r="M159" s="1130">
        <f>H159-I159</f>
        <v>112</v>
      </c>
      <c r="N159" s="1279"/>
      <c r="O159" s="1850"/>
      <c r="P159" s="1851"/>
      <c r="Q159" s="1280"/>
      <c r="R159" s="1845"/>
      <c r="S159" s="1846"/>
      <c r="T159" s="987"/>
      <c r="U159" s="966" t="s">
        <v>35</v>
      </c>
      <c r="V159" s="988"/>
      <c r="AN159" s="1000"/>
      <c r="AO159" s="1005">
        <v>4</v>
      </c>
      <c r="AP159" s="1005">
        <f>8+8+4+4+4+8+4</f>
        <v>40</v>
      </c>
      <c r="AQ159" s="1005"/>
      <c r="AR159" s="1000"/>
      <c r="AS159" s="1444"/>
      <c r="AT159" s="1442"/>
      <c r="AU159" s="1442"/>
      <c r="AV159" s="1442"/>
      <c r="AW159" s="1442"/>
      <c r="AX159" s="1442"/>
    </row>
    <row r="160" spans="1:50" s="1434" customFormat="1" ht="34.5" customHeight="1">
      <c r="A160" s="1419" t="s">
        <v>490</v>
      </c>
      <c r="B160" s="1420" t="s">
        <v>447</v>
      </c>
      <c r="C160" s="1421" t="s">
        <v>317</v>
      </c>
      <c r="D160" s="1422"/>
      <c r="E160" s="1422"/>
      <c r="F160" s="1423"/>
      <c r="G160" s="1424">
        <v>6</v>
      </c>
      <c r="H160" s="1425">
        <f>G160*30</f>
        <v>180</v>
      </c>
      <c r="I160" s="1426" t="s">
        <v>448</v>
      </c>
      <c r="J160" s="1427" t="s">
        <v>266</v>
      </c>
      <c r="K160" s="1427" t="s">
        <v>256</v>
      </c>
      <c r="L160" s="1427" t="s">
        <v>265</v>
      </c>
      <c r="M160" s="1428">
        <f>H160-I160</f>
        <v>164</v>
      </c>
      <c r="N160" s="1429"/>
      <c r="O160" s="1856"/>
      <c r="P160" s="1857"/>
      <c r="Q160" s="1430"/>
      <c r="R160" s="1856"/>
      <c r="S160" s="1858"/>
      <c r="T160" s="1431"/>
      <c r="U160" s="1432" t="s">
        <v>162</v>
      </c>
      <c r="V160" s="1433"/>
      <c r="AN160" s="1435"/>
      <c r="AO160" s="1436">
        <v>3</v>
      </c>
      <c r="AP160" s="1436">
        <f>8+4+8+4+4+12</f>
        <v>40</v>
      </c>
      <c r="AQ160" s="1436"/>
      <c r="AR160" s="1435"/>
      <c r="AS160" s="1438" t="b">
        <f>ISBLANK(N160)</f>
        <v>1</v>
      </c>
      <c r="AT160" s="1438" t="b">
        <f>ISBLANK(O160)</f>
        <v>1</v>
      </c>
      <c r="AU160" s="1438" t="b">
        <f>ISBLANK(Q160)</f>
        <v>1</v>
      </c>
      <c r="AV160" s="1438" t="b">
        <f>ISBLANK(R160)</f>
        <v>1</v>
      </c>
      <c r="AW160" s="1438" t="b">
        <f>ISBLANK(T160)</f>
        <v>1</v>
      </c>
      <c r="AX160" s="1438" t="b">
        <f>ISBLANK(U160)</f>
        <v>0</v>
      </c>
    </row>
    <row r="161" spans="1:50" s="965" customFormat="1" ht="33" customHeight="1">
      <c r="A161" s="210" t="s">
        <v>491</v>
      </c>
      <c r="B161" s="1386" t="s">
        <v>230</v>
      </c>
      <c r="C161" s="347"/>
      <c r="D161" s="85"/>
      <c r="E161" s="85"/>
      <c r="F161" s="1300"/>
      <c r="G161" s="1182">
        <f>G162+G163</f>
        <v>6</v>
      </c>
      <c r="H161" s="1301">
        <f aca="true" t="shared" si="23" ref="H161:H204">G161*30</f>
        <v>180</v>
      </c>
      <c r="I161" s="1302"/>
      <c r="J161" s="1288"/>
      <c r="K161" s="1288"/>
      <c r="L161" s="1288"/>
      <c r="M161" s="1303"/>
      <c r="N161" s="1279"/>
      <c r="O161" s="1843"/>
      <c r="P161" s="1844"/>
      <c r="Q161" s="1280"/>
      <c r="R161" s="1845"/>
      <c r="S161" s="1846"/>
      <c r="T161" s="987"/>
      <c r="U161" s="966"/>
      <c r="V161" s="988"/>
      <c r="AN161" s="1000"/>
      <c r="AO161" s="1005">
        <v>2</v>
      </c>
      <c r="AP161" s="1005">
        <f>4+4+40</f>
        <v>48</v>
      </c>
      <c r="AQ161" s="1005"/>
      <c r="AR161" s="1000"/>
      <c r="AS161" s="1438" t="b">
        <f aca="true" t="shared" si="24" ref="AS161:AS204">ISBLANK(N161)</f>
        <v>1</v>
      </c>
      <c r="AT161" s="1438" t="b">
        <f aca="true" t="shared" si="25" ref="AT161:AT204">ISBLANK(O161)</f>
        <v>1</v>
      </c>
      <c r="AU161" s="1438" t="b">
        <f aca="true" t="shared" si="26" ref="AU161:AU204">ISBLANK(Q161)</f>
        <v>1</v>
      </c>
      <c r="AV161" s="1438" t="b">
        <f aca="true" t="shared" si="27" ref="AV161:AV204">ISBLANK(R161)</f>
        <v>1</v>
      </c>
      <c r="AW161" s="1438" t="b">
        <f aca="true" t="shared" si="28" ref="AW161:AW204">ISBLANK(T161)</f>
        <v>1</v>
      </c>
      <c r="AX161" s="1438" t="b">
        <f aca="true" t="shared" si="29" ref="AX161:AX204">ISBLANK(U161)</f>
        <v>1</v>
      </c>
    </row>
    <row r="162" spans="1:50" s="965" customFormat="1" ht="18">
      <c r="A162" s="210"/>
      <c r="B162" s="1404" t="s">
        <v>414</v>
      </c>
      <c r="C162" s="347"/>
      <c r="D162" s="85"/>
      <c r="E162" s="85"/>
      <c r="F162" s="1300"/>
      <c r="G162" s="1182">
        <v>1.5</v>
      </c>
      <c r="H162" s="1301">
        <f t="shared" si="23"/>
        <v>45</v>
      </c>
      <c r="I162" s="1298"/>
      <c r="J162" s="222"/>
      <c r="K162" s="222"/>
      <c r="L162" s="222"/>
      <c r="M162" s="1303"/>
      <c r="N162" s="1279"/>
      <c r="O162" s="1843"/>
      <c r="P162" s="1844"/>
      <c r="Q162" s="1280"/>
      <c r="R162" s="1845"/>
      <c r="S162" s="1846"/>
      <c r="T162" s="987"/>
      <c r="U162" s="966"/>
      <c r="V162" s="988"/>
      <c r="AN162" s="1000"/>
      <c r="AO162" s="1005">
        <v>1</v>
      </c>
      <c r="AP162" s="1005">
        <v>48</v>
      </c>
      <c r="AQ162" s="1005"/>
      <c r="AR162" s="1000"/>
      <c r="AS162" s="1438" t="b">
        <f t="shared" si="24"/>
        <v>1</v>
      </c>
      <c r="AT162" s="1438" t="b">
        <f t="shared" si="25"/>
        <v>1</v>
      </c>
      <c r="AU162" s="1438" t="b">
        <f t="shared" si="26"/>
        <v>1</v>
      </c>
      <c r="AV162" s="1438" t="b">
        <f t="shared" si="27"/>
        <v>1</v>
      </c>
      <c r="AW162" s="1438" t="b">
        <f t="shared" si="28"/>
        <v>1</v>
      </c>
      <c r="AX162" s="1438" t="b">
        <f t="shared" si="29"/>
        <v>1</v>
      </c>
    </row>
    <row r="163" spans="1:50" s="965" customFormat="1" ht="18">
      <c r="A163" s="210"/>
      <c r="B163" s="1404" t="s">
        <v>42</v>
      </c>
      <c r="C163" s="347">
        <v>5</v>
      </c>
      <c r="D163" s="85"/>
      <c r="E163" s="85"/>
      <c r="F163" s="1300"/>
      <c r="G163" s="1182">
        <v>4.5</v>
      </c>
      <c r="H163" s="1301">
        <f t="shared" si="23"/>
        <v>135</v>
      </c>
      <c r="I163" s="1298" t="s">
        <v>448</v>
      </c>
      <c r="J163" s="222" t="s">
        <v>266</v>
      </c>
      <c r="K163" s="222" t="s">
        <v>256</v>
      </c>
      <c r="L163" s="222" t="s">
        <v>265</v>
      </c>
      <c r="M163" s="1303">
        <f>H163-I163</f>
        <v>119</v>
      </c>
      <c r="N163" s="1279"/>
      <c r="O163" s="1843"/>
      <c r="P163" s="1844"/>
      <c r="Q163" s="1280"/>
      <c r="R163" s="1845"/>
      <c r="S163" s="1846"/>
      <c r="T163" s="987" t="s">
        <v>162</v>
      </c>
      <c r="U163" s="966"/>
      <c r="V163" s="988"/>
      <c r="AN163" s="1000"/>
      <c r="AO163" s="1005"/>
      <c r="AP163" s="1005"/>
      <c r="AQ163" s="1005"/>
      <c r="AR163" s="1000"/>
      <c r="AS163" s="1438" t="b">
        <f t="shared" si="24"/>
        <v>1</v>
      </c>
      <c r="AT163" s="1438" t="b">
        <f t="shared" si="25"/>
        <v>1</v>
      </c>
      <c r="AU163" s="1438" t="b">
        <f t="shared" si="26"/>
        <v>1</v>
      </c>
      <c r="AV163" s="1438" t="b">
        <f t="shared" si="27"/>
        <v>1</v>
      </c>
      <c r="AW163" s="1438" t="b">
        <f t="shared" si="28"/>
        <v>0</v>
      </c>
      <c r="AX163" s="1438" t="b">
        <f t="shared" si="29"/>
        <v>1</v>
      </c>
    </row>
    <row r="164" spans="1:50" s="965" customFormat="1" ht="33" customHeight="1">
      <c r="A164" s="210" t="s">
        <v>492</v>
      </c>
      <c r="B164" s="1382" t="s">
        <v>231</v>
      </c>
      <c r="C164" s="347"/>
      <c r="D164" s="85"/>
      <c r="E164" s="85"/>
      <c r="F164" s="1304"/>
      <c r="G164" s="1182">
        <f>G165+G166+G167</f>
        <v>11</v>
      </c>
      <c r="H164" s="1301">
        <f t="shared" si="23"/>
        <v>330</v>
      </c>
      <c r="I164" s="1298"/>
      <c r="J164" s="222"/>
      <c r="K164" s="222"/>
      <c r="L164" s="222"/>
      <c r="M164" s="1303"/>
      <c r="N164" s="194"/>
      <c r="O164" s="1843"/>
      <c r="P164" s="1844"/>
      <c r="Q164" s="386"/>
      <c r="R164" s="1850"/>
      <c r="S164" s="1580"/>
      <c r="T164" s="987"/>
      <c r="U164" s="966"/>
      <c r="V164" s="988"/>
      <c r="AN164" s="1000"/>
      <c r="AO164" s="1005"/>
      <c r="AP164" s="1005"/>
      <c r="AQ164" s="1005"/>
      <c r="AR164" s="1000"/>
      <c r="AS164" s="1438" t="b">
        <f t="shared" si="24"/>
        <v>1</v>
      </c>
      <c r="AT164" s="1438" t="b">
        <f t="shared" si="25"/>
        <v>1</v>
      </c>
      <c r="AU164" s="1438" t="b">
        <f t="shared" si="26"/>
        <v>1</v>
      </c>
      <c r="AV164" s="1438" t="b">
        <f t="shared" si="27"/>
        <v>1</v>
      </c>
      <c r="AW164" s="1438" t="b">
        <f t="shared" si="28"/>
        <v>1</v>
      </c>
      <c r="AX164" s="1438" t="b">
        <f t="shared" si="29"/>
        <v>1</v>
      </c>
    </row>
    <row r="165" spans="1:50" s="965" customFormat="1" ht="15" customHeight="1">
      <c r="A165" s="210"/>
      <c r="B165" s="1404" t="s">
        <v>414</v>
      </c>
      <c r="C165" s="347"/>
      <c r="D165" s="85"/>
      <c r="E165" s="85"/>
      <c r="F165" s="1304"/>
      <c r="G165" s="1182">
        <v>2</v>
      </c>
      <c r="H165" s="1301">
        <f t="shared" si="23"/>
        <v>60</v>
      </c>
      <c r="I165" s="1298"/>
      <c r="J165" s="222"/>
      <c r="K165" s="222"/>
      <c r="L165" s="222"/>
      <c r="M165" s="1303"/>
      <c r="N165" s="194"/>
      <c r="O165" s="1843"/>
      <c r="P165" s="1844"/>
      <c r="Q165" s="386"/>
      <c r="R165" s="1850"/>
      <c r="S165" s="1580"/>
      <c r="T165" s="987"/>
      <c r="U165" s="966"/>
      <c r="V165" s="988"/>
      <c r="AN165" s="1000"/>
      <c r="AO165" s="1000"/>
      <c r="AP165" s="1000"/>
      <c r="AQ165" s="1000"/>
      <c r="AR165" s="1000"/>
      <c r="AS165" s="1438" t="b">
        <f t="shared" si="24"/>
        <v>1</v>
      </c>
      <c r="AT165" s="1438" t="b">
        <f t="shared" si="25"/>
        <v>1</v>
      </c>
      <c r="AU165" s="1438" t="b">
        <f t="shared" si="26"/>
        <v>1</v>
      </c>
      <c r="AV165" s="1438" t="b">
        <f t="shared" si="27"/>
        <v>1</v>
      </c>
      <c r="AW165" s="1438" t="b">
        <f t="shared" si="28"/>
        <v>1</v>
      </c>
      <c r="AX165" s="1438" t="b">
        <f t="shared" si="29"/>
        <v>1</v>
      </c>
    </row>
    <row r="166" spans="1:50" s="965" customFormat="1" ht="15.75" customHeight="1">
      <c r="A166" s="210"/>
      <c r="B166" s="1404" t="s">
        <v>42</v>
      </c>
      <c r="C166" s="347">
        <v>4</v>
      </c>
      <c r="D166" s="85"/>
      <c r="E166" s="85"/>
      <c r="F166" s="1304"/>
      <c r="G166" s="1182">
        <v>8</v>
      </c>
      <c r="H166" s="1301">
        <f t="shared" si="23"/>
        <v>240</v>
      </c>
      <c r="I166" s="1298" t="s">
        <v>449</v>
      </c>
      <c r="J166" s="222" t="s">
        <v>35</v>
      </c>
      <c r="K166" s="222" t="s">
        <v>37</v>
      </c>
      <c r="L166" s="222"/>
      <c r="M166" s="1303">
        <f>H166-I166</f>
        <v>228</v>
      </c>
      <c r="N166" s="194"/>
      <c r="O166" s="1843"/>
      <c r="P166" s="1844"/>
      <c r="Q166" s="386"/>
      <c r="R166" s="1850" t="s">
        <v>454</v>
      </c>
      <c r="S166" s="1580"/>
      <c r="T166" s="987"/>
      <c r="U166" s="966"/>
      <c r="V166" s="988"/>
      <c r="AN166" s="1000"/>
      <c r="AO166" s="1000"/>
      <c r="AP166" s="1000"/>
      <c r="AQ166" s="1000"/>
      <c r="AR166" s="1000"/>
      <c r="AS166" s="1438" t="b">
        <f t="shared" si="24"/>
        <v>1</v>
      </c>
      <c r="AT166" s="1438" t="b">
        <f t="shared" si="25"/>
        <v>1</v>
      </c>
      <c r="AU166" s="1438" t="b">
        <f t="shared" si="26"/>
        <v>1</v>
      </c>
      <c r="AV166" s="1438" t="b">
        <f t="shared" si="27"/>
        <v>0</v>
      </c>
      <c r="AW166" s="1438" t="b">
        <f t="shared" si="28"/>
        <v>1</v>
      </c>
      <c r="AX166" s="1438" t="b">
        <f t="shared" si="29"/>
        <v>1</v>
      </c>
    </row>
    <row r="167" spans="1:50" s="965" customFormat="1" ht="33" customHeight="1">
      <c r="A167" s="210" t="s">
        <v>493</v>
      </c>
      <c r="B167" s="1406" t="s">
        <v>450</v>
      </c>
      <c r="C167" s="347"/>
      <c r="D167" s="85"/>
      <c r="E167" s="85"/>
      <c r="F167" s="1300">
        <v>4</v>
      </c>
      <c r="G167" s="1182">
        <v>1</v>
      </c>
      <c r="H167" s="1301">
        <f t="shared" si="23"/>
        <v>30</v>
      </c>
      <c r="I167" s="1298" t="s">
        <v>295</v>
      </c>
      <c r="J167" s="222"/>
      <c r="K167" s="222"/>
      <c r="L167" s="222" t="s">
        <v>35</v>
      </c>
      <c r="M167" s="1303">
        <f>H167-I167</f>
        <v>22</v>
      </c>
      <c r="N167" s="194"/>
      <c r="O167" s="1843"/>
      <c r="P167" s="1844"/>
      <c r="Q167" s="386"/>
      <c r="R167" s="1850" t="s">
        <v>35</v>
      </c>
      <c r="S167" s="1580"/>
      <c r="T167" s="987"/>
      <c r="U167" s="966"/>
      <c r="V167" s="988"/>
      <c r="AN167" s="1000"/>
      <c r="AO167" s="1000"/>
      <c r="AP167" s="1000"/>
      <c r="AQ167" s="1000"/>
      <c r="AR167" s="1000"/>
      <c r="AS167" s="1438" t="b">
        <f t="shared" si="24"/>
        <v>1</v>
      </c>
      <c r="AT167" s="1438" t="b">
        <f t="shared" si="25"/>
        <v>1</v>
      </c>
      <c r="AU167" s="1438" t="b">
        <f t="shared" si="26"/>
        <v>1</v>
      </c>
      <c r="AV167" s="1438" t="b">
        <f t="shared" si="27"/>
        <v>0</v>
      </c>
      <c r="AW167" s="1438" t="b">
        <f t="shared" si="28"/>
        <v>1</v>
      </c>
      <c r="AX167" s="1438" t="b">
        <f t="shared" si="29"/>
        <v>1</v>
      </c>
    </row>
    <row r="168" spans="1:50" s="965" customFormat="1" ht="16.5" customHeight="1">
      <c r="A168" s="210" t="s">
        <v>494</v>
      </c>
      <c r="B168" s="1382" t="s">
        <v>233</v>
      </c>
      <c r="C168" s="347"/>
      <c r="D168" s="85"/>
      <c r="E168" s="85"/>
      <c r="F168" s="1304"/>
      <c r="G168" s="1182">
        <f>G169+G170</f>
        <v>7</v>
      </c>
      <c r="H168" s="1079">
        <f>H169+H170</f>
        <v>210</v>
      </c>
      <c r="I168" s="1298"/>
      <c r="J168" s="222"/>
      <c r="K168" s="222"/>
      <c r="L168" s="222"/>
      <c r="M168" s="1303"/>
      <c r="N168" s="194"/>
      <c r="O168" s="1305"/>
      <c r="P168" s="1306"/>
      <c r="Q168" s="386"/>
      <c r="R168" s="1850"/>
      <c r="S168" s="1580"/>
      <c r="T168" s="987"/>
      <c r="U168" s="966"/>
      <c r="V168" s="988"/>
      <c r="AS168" s="1438" t="b">
        <f t="shared" si="24"/>
        <v>1</v>
      </c>
      <c r="AT168" s="1438" t="b">
        <f t="shared" si="25"/>
        <v>1</v>
      </c>
      <c r="AU168" s="1438" t="b">
        <f t="shared" si="26"/>
        <v>1</v>
      </c>
      <c r="AV168" s="1438" t="b">
        <f t="shared" si="27"/>
        <v>1</v>
      </c>
      <c r="AW168" s="1438" t="b">
        <f t="shared" si="28"/>
        <v>1</v>
      </c>
      <c r="AX168" s="1438" t="b">
        <f t="shared" si="29"/>
        <v>1</v>
      </c>
    </row>
    <row r="169" spans="1:50" s="965" customFormat="1" ht="15.75">
      <c r="A169" s="210"/>
      <c r="B169" s="1404" t="s">
        <v>414</v>
      </c>
      <c r="C169" s="347"/>
      <c r="D169" s="85"/>
      <c r="E169" s="85"/>
      <c r="F169" s="1304"/>
      <c r="G169" s="1182">
        <v>2</v>
      </c>
      <c r="H169" s="1301">
        <f>G169*30</f>
        <v>60</v>
      </c>
      <c r="I169" s="1298"/>
      <c r="J169" s="222"/>
      <c r="K169" s="222"/>
      <c r="L169" s="222"/>
      <c r="M169" s="1303"/>
      <c r="N169" s="194"/>
      <c r="O169" s="1843"/>
      <c r="P169" s="1844"/>
      <c r="Q169" s="386"/>
      <c r="R169" s="1850"/>
      <c r="S169" s="1580"/>
      <c r="T169" s="987"/>
      <c r="U169" s="966"/>
      <c r="V169" s="988"/>
      <c r="AS169" s="1438" t="b">
        <f t="shared" si="24"/>
        <v>1</v>
      </c>
      <c r="AT169" s="1438" t="b">
        <f t="shared" si="25"/>
        <v>1</v>
      </c>
      <c r="AU169" s="1438" t="b">
        <f t="shared" si="26"/>
        <v>1</v>
      </c>
      <c r="AV169" s="1438" t="b">
        <f t="shared" si="27"/>
        <v>1</v>
      </c>
      <c r="AW169" s="1438" t="b">
        <f t="shared" si="28"/>
        <v>1</v>
      </c>
      <c r="AX169" s="1438" t="b">
        <f t="shared" si="29"/>
        <v>1</v>
      </c>
    </row>
    <row r="170" spans="1:50" s="965" customFormat="1" ht="15.75">
      <c r="A170" s="210"/>
      <c r="B170" s="1404" t="s">
        <v>42</v>
      </c>
      <c r="C170" s="347"/>
      <c r="D170" s="85">
        <v>4</v>
      </c>
      <c r="E170" s="85"/>
      <c r="F170" s="1304"/>
      <c r="G170" s="1182">
        <v>5</v>
      </c>
      <c r="H170" s="1301">
        <f t="shared" si="23"/>
        <v>150</v>
      </c>
      <c r="I170" s="1298" t="s">
        <v>449</v>
      </c>
      <c r="J170" s="222" t="s">
        <v>35</v>
      </c>
      <c r="K170" s="222" t="s">
        <v>301</v>
      </c>
      <c r="L170" s="222"/>
      <c r="M170" s="1303">
        <f>H170-I170</f>
        <v>138</v>
      </c>
      <c r="N170" s="194"/>
      <c r="O170" s="1850"/>
      <c r="P170" s="1851"/>
      <c r="Q170" s="386"/>
      <c r="R170" s="1850" t="s">
        <v>455</v>
      </c>
      <c r="S170" s="1580"/>
      <c r="T170" s="987"/>
      <c r="U170" s="966"/>
      <c r="V170" s="988"/>
      <c r="AS170" s="1438" t="b">
        <f t="shared" si="24"/>
        <v>1</v>
      </c>
      <c r="AT170" s="1438" t="b">
        <f t="shared" si="25"/>
        <v>1</v>
      </c>
      <c r="AU170" s="1438" t="b">
        <f t="shared" si="26"/>
        <v>1</v>
      </c>
      <c r="AV170" s="1438" t="b">
        <f t="shared" si="27"/>
        <v>0</v>
      </c>
      <c r="AW170" s="1438" t="b">
        <f t="shared" si="28"/>
        <v>1</v>
      </c>
      <c r="AX170" s="1438" t="b">
        <f t="shared" si="29"/>
        <v>1</v>
      </c>
    </row>
    <row r="171" spans="1:50" s="965" customFormat="1" ht="30.75" customHeight="1">
      <c r="A171" s="210" t="s">
        <v>495</v>
      </c>
      <c r="B171" s="1382" t="s">
        <v>442</v>
      </c>
      <c r="C171" s="347"/>
      <c r="D171" s="1307">
        <v>3</v>
      </c>
      <c r="E171" s="85"/>
      <c r="F171" s="1304"/>
      <c r="G171" s="1182">
        <f>G172+G173</f>
        <v>3.5</v>
      </c>
      <c r="H171" s="1079">
        <f>H172+H173</f>
        <v>105</v>
      </c>
      <c r="I171" s="1298"/>
      <c r="J171" s="222"/>
      <c r="K171" s="222"/>
      <c r="L171" s="222"/>
      <c r="M171" s="1303"/>
      <c r="N171" s="194"/>
      <c r="O171" s="1850"/>
      <c r="P171" s="1851"/>
      <c r="Q171" s="386"/>
      <c r="R171" s="1850"/>
      <c r="S171" s="1580"/>
      <c r="T171" s="987"/>
      <c r="U171" s="966"/>
      <c r="V171" s="988"/>
      <c r="AS171" s="1438" t="b">
        <f t="shared" si="24"/>
        <v>1</v>
      </c>
      <c r="AT171" s="1438" t="b">
        <f t="shared" si="25"/>
        <v>1</v>
      </c>
      <c r="AU171" s="1438" t="b">
        <f t="shared" si="26"/>
        <v>1</v>
      </c>
      <c r="AV171" s="1438" t="b">
        <f t="shared" si="27"/>
        <v>1</v>
      </c>
      <c r="AW171" s="1438" t="b">
        <f t="shared" si="28"/>
        <v>1</v>
      </c>
      <c r="AX171" s="1438" t="b">
        <f t="shared" si="29"/>
        <v>1</v>
      </c>
    </row>
    <row r="172" spans="1:50" s="965" customFormat="1" ht="15.75">
      <c r="A172" s="210"/>
      <c r="B172" s="1404" t="s">
        <v>414</v>
      </c>
      <c r="C172" s="347"/>
      <c r="D172" s="1288"/>
      <c r="E172" s="85"/>
      <c r="F172" s="1304"/>
      <c r="G172" s="1182">
        <v>2</v>
      </c>
      <c r="H172" s="1301">
        <f>G172*30</f>
        <v>60</v>
      </c>
      <c r="I172" s="1298"/>
      <c r="J172" s="222"/>
      <c r="K172" s="222"/>
      <c r="L172" s="222"/>
      <c r="M172" s="1303"/>
      <c r="N172" s="194"/>
      <c r="O172" s="1850"/>
      <c r="P172" s="1851"/>
      <c r="Q172" s="386"/>
      <c r="R172" s="1850"/>
      <c r="S172" s="1580"/>
      <c r="T172" s="987"/>
      <c r="U172" s="966"/>
      <c r="V172" s="988"/>
      <c r="AS172" s="1438" t="b">
        <f t="shared" si="24"/>
        <v>1</v>
      </c>
      <c r="AT172" s="1438" t="b">
        <f t="shared" si="25"/>
        <v>1</v>
      </c>
      <c r="AU172" s="1438" t="b">
        <f t="shared" si="26"/>
        <v>1</v>
      </c>
      <c r="AV172" s="1438" t="b">
        <f t="shared" si="27"/>
        <v>1</v>
      </c>
      <c r="AW172" s="1438" t="b">
        <f t="shared" si="28"/>
        <v>1</v>
      </c>
      <c r="AX172" s="1438" t="b">
        <f t="shared" si="29"/>
        <v>1</v>
      </c>
    </row>
    <row r="173" spans="1:50" s="965" customFormat="1" ht="15.75">
      <c r="A173" s="210"/>
      <c r="B173" s="1404" t="s">
        <v>42</v>
      </c>
      <c r="C173" s="347"/>
      <c r="D173" s="374">
        <v>3</v>
      </c>
      <c r="E173" s="85"/>
      <c r="F173" s="1304"/>
      <c r="G173" s="1182">
        <v>1.5</v>
      </c>
      <c r="H173" s="1301">
        <f>G173*30</f>
        <v>45</v>
      </c>
      <c r="I173" s="1298" t="s">
        <v>295</v>
      </c>
      <c r="J173" s="222" t="s">
        <v>256</v>
      </c>
      <c r="K173" s="222"/>
      <c r="L173" s="222" t="s">
        <v>37</v>
      </c>
      <c r="M173" s="1303">
        <f>H173-I173</f>
        <v>37</v>
      </c>
      <c r="N173" s="194"/>
      <c r="O173" s="1850"/>
      <c r="P173" s="1851"/>
      <c r="Q173" s="386" t="s">
        <v>35</v>
      </c>
      <c r="R173" s="1850"/>
      <c r="S173" s="1580"/>
      <c r="T173" s="987"/>
      <c r="U173" s="966"/>
      <c r="V173" s="988"/>
      <c r="AS173" s="1438" t="b">
        <f t="shared" si="24"/>
        <v>1</v>
      </c>
      <c r="AT173" s="1438" t="b">
        <f t="shared" si="25"/>
        <v>1</v>
      </c>
      <c r="AU173" s="1438" t="b">
        <f t="shared" si="26"/>
        <v>0</v>
      </c>
      <c r="AV173" s="1438" t="b">
        <f t="shared" si="27"/>
        <v>1</v>
      </c>
      <c r="AW173" s="1438" t="b">
        <f t="shared" si="28"/>
        <v>1</v>
      </c>
      <c r="AX173" s="1438" t="b">
        <f t="shared" si="29"/>
        <v>1</v>
      </c>
    </row>
    <row r="174" spans="1:50" s="965" customFormat="1" ht="18.75" customHeight="1">
      <c r="A174" s="210" t="s">
        <v>496</v>
      </c>
      <c r="B174" s="1382" t="s">
        <v>443</v>
      </c>
      <c r="C174" s="347"/>
      <c r="D174" s="85">
        <v>4</v>
      </c>
      <c r="E174" s="85"/>
      <c r="F174" s="1304"/>
      <c r="G174" s="1182">
        <v>4</v>
      </c>
      <c r="H174" s="1301">
        <f t="shared" si="23"/>
        <v>120</v>
      </c>
      <c r="I174" s="1298" t="s">
        <v>456</v>
      </c>
      <c r="J174" s="222" t="s">
        <v>327</v>
      </c>
      <c r="K174" s="222"/>
      <c r="L174" s="222" t="s">
        <v>37</v>
      </c>
      <c r="M174" s="1303">
        <f>H174-I174</f>
        <v>110</v>
      </c>
      <c r="N174" s="194"/>
      <c r="O174" s="1850"/>
      <c r="P174" s="1851"/>
      <c r="Q174" s="386"/>
      <c r="R174" s="1850" t="s">
        <v>457</v>
      </c>
      <c r="S174" s="1580"/>
      <c r="T174" s="987"/>
      <c r="U174" s="966"/>
      <c r="V174" s="988"/>
      <c r="AS174" s="1438" t="b">
        <f t="shared" si="24"/>
        <v>1</v>
      </c>
      <c r="AT174" s="1438" t="b">
        <f t="shared" si="25"/>
        <v>1</v>
      </c>
      <c r="AU174" s="1438" t="b">
        <f t="shared" si="26"/>
        <v>1</v>
      </c>
      <c r="AV174" s="1438" t="b">
        <f t="shared" si="27"/>
        <v>0</v>
      </c>
      <c r="AW174" s="1438" t="b">
        <f t="shared" si="28"/>
        <v>1</v>
      </c>
      <c r="AX174" s="1438" t="b">
        <f t="shared" si="29"/>
        <v>1</v>
      </c>
    </row>
    <row r="175" spans="1:50" s="965" customFormat="1" ht="19.5" customHeight="1">
      <c r="A175" s="210" t="s">
        <v>497</v>
      </c>
      <c r="B175" s="1386" t="s">
        <v>234</v>
      </c>
      <c r="C175" s="347"/>
      <c r="D175" s="85"/>
      <c r="E175" s="85"/>
      <c r="F175" s="1300"/>
      <c r="G175" s="1182">
        <f>G176+G177</f>
        <v>8</v>
      </c>
      <c r="H175" s="1301">
        <f t="shared" si="23"/>
        <v>240</v>
      </c>
      <c r="I175" s="1298"/>
      <c r="J175" s="222"/>
      <c r="K175" s="222"/>
      <c r="L175" s="222"/>
      <c r="M175" s="1303"/>
      <c r="N175" s="194"/>
      <c r="O175" s="1850"/>
      <c r="P175" s="1851"/>
      <c r="Q175" s="386"/>
      <c r="R175" s="1850"/>
      <c r="S175" s="1580"/>
      <c r="T175" s="987"/>
      <c r="U175" s="966"/>
      <c r="V175" s="988"/>
      <c r="AS175" s="1438" t="b">
        <f t="shared" si="24"/>
        <v>1</v>
      </c>
      <c r="AT175" s="1438" t="b">
        <f t="shared" si="25"/>
        <v>1</v>
      </c>
      <c r="AU175" s="1438" t="b">
        <f t="shared" si="26"/>
        <v>1</v>
      </c>
      <c r="AV175" s="1438" t="b">
        <f t="shared" si="27"/>
        <v>1</v>
      </c>
      <c r="AW175" s="1438" t="b">
        <f t="shared" si="28"/>
        <v>1</v>
      </c>
      <c r="AX175" s="1438" t="b">
        <f t="shared" si="29"/>
        <v>1</v>
      </c>
    </row>
    <row r="176" spans="1:50" s="965" customFormat="1" ht="15.75">
      <c r="A176" s="210"/>
      <c r="B176" s="1411" t="s">
        <v>414</v>
      </c>
      <c r="C176" s="347"/>
      <c r="D176" s="85"/>
      <c r="E176" s="85"/>
      <c r="F176" s="1300"/>
      <c r="G176" s="1182">
        <v>2</v>
      </c>
      <c r="H176" s="1301">
        <f t="shared" si="23"/>
        <v>60</v>
      </c>
      <c r="I176" s="1298"/>
      <c r="J176" s="222"/>
      <c r="K176" s="222"/>
      <c r="L176" s="222"/>
      <c r="M176" s="1303"/>
      <c r="N176" s="194"/>
      <c r="O176" s="1850"/>
      <c r="P176" s="1851"/>
      <c r="Q176" s="386"/>
      <c r="R176" s="1850"/>
      <c r="S176" s="1580"/>
      <c r="T176" s="987"/>
      <c r="U176" s="966"/>
      <c r="V176" s="988"/>
      <c r="AS176" s="1438" t="b">
        <f t="shared" si="24"/>
        <v>1</v>
      </c>
      <c r="AT176" s="1438" t="b">
        <f t="shared" si="25"/>
        <v>1</v>
      </c>
      <c r="AU176" s="1438" t="b">
        <f t="shared" si="26"/>
        <v>1</v>
      </c>
      <c r="AV176" s="1438" t="b">
        <f t="shared" si="27"/>
        <v>1</v>
      </c>
      <c r="AW176" s="1438" t="b">
        <f t="shared" si="28"/>
        <v>1</v>
      </c>
      <c r="AX176" s="1438" t="b">
        <f t="shared" si="29"/>
        <v>1</v>
      </c>
    </row>
    <row r="177" spans="1:50" s="965" customFormat="1" ht="15.75">
      <c r="A177" s="210"/>
      <c r="B177" s="1411" t="s">
        <v>42</v>
      </c>
      <c r="C177" s="347"/>
      <c r="D177" s="85"/>
      <c r="E177" s="85"/>
      <c r="F177" s="1304"/>
      <c r="G177" s="1182">
        <v>6</v>
      </c>
      <c r="H177" s="1079">
        <f>H178+H179</f>
        <v>180</v>
      </c>
      <c r="I177" s="252">
        <f>I178+I179</f>
        <v>24</v>
      </c>
      <c r="J177" s="28"/>
      <c r="K177" s="8"/>
      <c r="L177" s="8"/>
      <c r="M177" s="1303">
        <f>H177-I177</f>
        <v>156</v>
      </c>
      <c r="N177" s="194"/>
      <c r="O177" s="1850"/>
      <c r="P177" s="1851"/>
      <c r="Q177" s="386"/>
      <c r="R177" s="1850"/>
      <c r="S177" s="1580"/>
      <c r="T177" s="987"/>
      <c r="U177" s="966"/>
      <c r="V177" s="988"/>
      <c r="AS177" s="1438" t="b">
        <f t="shared" si="24"/>
        <v>1</v>
      </c>
      <c r="AT177" s="1438" t="b">
        <f t="shared" si="25"/>
        <v>1</v>
      </c>
      <c r="AU177" s="1438" t="b">
        <f t="shared" si="26"/>
        <v>1</v>
      </c>
      <c r="AV177" s="1438" t="b">
        <f t="shared" si="27"/>
        <v>1</v>
      </c>
      <c r="AW177" s="1438" t="b">
        <f t="shared" si="28"/>
        <v>1</v>
      </c>
      <c r="AX177" s="1438" t="b">
        <f t="shared" si="29"/>
        <v>1</v>
      </c>
    </row>
    <row r="178" spans="1:50" s="965" customFormat="1" ht="18" customHeight="1">
      <c r="A178" s="210" t="s">
        <v>498</v>
      </c>
      <c r="B178" s="1386" t="s">
        <v>444</v>
      </c>
      <c r="C178" s="347" t="s">
        <v>317</v>
      </c>
      <c r="D178" s="85"/>
      <c r="E178" s="85"/>
      <c r="F178" s="1300"/>
      <c r="G178" s="1308">
        <v>5</v>
      </c>
      <c r="H178" s="1301">
        <f t="shared" si="23"/>
        <v>150</v>
      </c>
      <c r="I178" s="1298" t="s">
        <v>448</v>
      </c>
      <c r="J178" s="222" t="s">
        <v>257</v>
      </c>
      <c r="K178" s="222" t="s">
        <v>35</v>
      </c>
      <c r="L178" s="222"/>
      <c r="M178" s="1303">
        <f>H178-I178</f>
        <v>134</v>
      </c>
      <c r="N178" s="194"/>
      <c r="O178" s="1850"/>
      <c r="P178" s="1851"/>
      <c r="Q178" s="386"/>
      <c r="R178" s="1850"/>
      <c r="S178" s="1580"/>
      <c r="T178" s="987"/>
      <c r="U178" s="966" t="s">
        <v>162</v>
      </c>
      <c r="V178" s="988"/>
      <c r="AS178" s="1438" t="b">
        <f t="shared" si="24"/>
        <v>1</v>
      </c>
      <c r="AT178" s="1438" t="b">
        <f t="shared" si="25"/>
        <v>1</v>
      </c>
      <c r="AU178" s="1438" t="b">
        <f t="shared" si="26"/>
        <v>1</v>
      </c>
      <c r="AV178" s="1438" t="b">
        <f t="shared" si="27"/>
        <v>1</v>
      </c>
      <c r="AW178" s="1438" t="b">
        <f t="shared" si="28"/>
        <v>1</v>
      </c>
      <c r="AX178" s="1438" t="b">
        <f t="shared" si="29"/>
        <v>0</v>
      </c>
    </row>
    <row r="179" spans="1:50" s="965" customFormat="1" ht="21" customHeight="1">
      <c r="A179" s="210" t="s">
        <v>499</v>
      </c>
      <c r="B179" s="1386" t="s">
        <v>236</v>
      </c>
      <c r="C179" s="347"/>
      <c r="D179" s="85"/>
      <c r="E179" s="85"/>
      <c r="F179" s="1300" t="s">
        <v>317</v>
      </c>
      <c r="G179" s="1308">
        <v>1</v>
      </c>
      <c r="H179" s="1301">
        <f t="shared" si="23"/>
        <v>30</v>
      </c>
      <c r="I179" s="1298" t="s">
        <v>295</v>
      </c>
      <c r="J179" s="222"/>
      <c r="K179" s="222"/>
      <c r="L179" s="222" t="s">
        <v>35</v>
      </c>
      <c r="M179" s="1303">
        <f>H179-I179</f>
        <v>22</v>
      </c>
      <c r="N179" s="1279"/>
      <c r="O179" s="1850"/>
      <c r="P179" s="1851"/>
      <c r="Q179" s="1280"/>
      <c r="R179" s="1850"/>
      <c r="S179" s="1580"/>
      <c r="T179" s="989"/>
      <c r="U179" s="966" t="s">
        <v>35</v>
      </c>
      <c r="V179" s="990"/>
      <c r="AS179" s="1438" t="b">
        <f t="shared" si="24"/>
        <v>1</v>
      </c>
      <c r="AT179" s="1438" t="b">
        <f t="shared" si="25"/>
        <v>1</v>
      </c>
      <c r="AU179" s="1438" t="b">
        <f t="shared" si="26"/>
        <v>1</v>
      </c>
      <c r="AV179" s="1438" t="b">
        <f t="shared" si="27"/>
        <v>1</v>
      </c>
      <c r="AW179" s="1438" t="b">
        <f t="shared" si="28"/>
        <v>1</v>
      </c>
      <c r="AX179" s="1438" t="b">
        <f t="shared" si="29"/>
        <v>0</v>
      </c>
    </row>
    <row r="180" spans="1:50" s="965" customFormat="1" ht="30" customHeight="1">
      <c r="A180" s="210" t="s">
        <v>500</v>
      </c>
      <c r="B180" s="1382" t="s">
        <v>237</v>
      </c>
      <c r="C180" s="347"/>
      <c r="D180" s="85"/>
      <c r="E180" s="85"/>
      <c r="F180" s="1304"/>
      <c r="G180" s="1182">
        <f>G182+G181</f>
        <v>6.5</v>
      </c>
      <c r="H180" s="1301">
        <f t="shared" si="23"/>
        <v>195</v>
      </c>
      <c r="I180" s="1298"/>
      <c r="J180" s="222"/>
      <c r="K180" s="222"/>
      <c r="L180" s="222"/>
      <c r="M180" s="1303"/>
      <c r="N180" s="1279"/>
      <c r="O180" s="1850"/>
      <c r="P180" s="1851"/>
      <c r="Q180" s="1280"/>
      <c r="R180" s="1850"/>
      <c r="S180" s="1580"/>
      <c r="T180" s="987"/>
      <c r="U180" s="966"/>
      <c r="V180" s="990"/>
      <c r="AS180" s="1438" t="b">
        <f t="shared" si="24"/>
        <v>1</v>
      </c>
      <c r="AT180" s="1438" t="b">
        <f t="shared" si="25"/>
        <v>1</v>
      </c>
      <c r="AU180" s="1438" t="b">
        <f t="shared" si="26"/>
        <v>1</v>
      </c>
      <c r="AV180" s="1438" t="b">
        <f t="shared" si="27"/>
        <v>1</v>
      </c>
      <c r="AW180" s="1438" t="b">
        <f t="shared" si="28"/>
        <v>1</v>
      </c>
      <c r="AX180" s="1438" t="b">
        <f t="shared" si="29"/>
        <v>1</v>
      </c>
    </row>
    <row r="181" spans="1:50" s="965" customFormat="1" ht="15.75">
      <c r="A181" s="210"/>
      <c r="B181" s="1404" t="s">
        <v>414</v>
      </c>
      <c r="C181" s="347"/>
      <c r="D181" s="85"/>
      <c r="E181" s="85"/>
      <c r="F181" s="1304"/>
      <c r="G181" s="1182">
        <v>1.5</v>
      </c>
      <c r="H181" s="1301">
        <f t="shared" si="23"/>
        <v>45</v>
      </c>
      <c r="I181" s="1298"/>
      <c r="J181" s="222"/>
      <c r="K181" s="222"/>
      <c r="L181" s="222"/>
      <c r="M181" s="1303"/>
      <c r="N181" s="1279"/>
      <c r="O181" s="1850"/>
      <c r="P181" s="1851"/>
      <c r="Q181" s="1280"/>
      <c r="R181" s="1850"/>
      <c r="S181" s="1580"/>
      <c r="T181" s="987"/>
      <c r="U181" s="966"/>
      <c r="V181" s="990"/>
      <c r="AS181" s="1438" t="b">
        <f t="shared" si="24"/>
        <v>1</v>
      </c>
      <c r="AT181" s="1438" t="b">
        <f t="shared" si="25"/>
        <v>1</v>
      </c>
      <c r="AU181" s="1438" t="b">
        <f t="shared" si="26"/>
        <v>1</v>
      </c>
      <c r="AV181" s="1438" t="b">
        <f t="shared" si="27"/>
        <v>1</v>
      </c>
      <c r="AW181" s="1438" t="b">
        <f t="shared" si="28"/>
        <v>1</v>
      </c>
      <c r="AX181" s="1438" t="b">
        <f t="shared" si="29"/>
        <v>1</v>
      </c>
    </row>
    <row r="182" spans="1:50" s="965" customFormat="1" ht="15.75">
      <c r="A182" s="210"/>
      <c r="B182" s="1404" t="s">
        <v>76</v>
      </c>
      <c r="C182" s="347">
        <v>4</v>
      </c>
      <c r="D182" s="85"/>
      <c r="E182" s="85"/>
      <c r="F182" s="1304"/>
      <c r="G182" s="1182">
        <v>5</v>
      </c>
      <c r="H182" s="1301">
        <f t="shared" si="23"/>
        <v>150</v>
      </c>
      <c r="I182" s="1298" t="s">
        <v>449</v>
      </c>
      <c r="J182" s="222" t="s">
        <v>350</v>
      </c>
      <c r="K182" s="222"/>
      <c r="L182" s="222" t="s">
        <v>301</v>
      </c>
      <c r="M182" s="1303">
        <f>H182-I182</f>
        <v>138</v>
      </c>
      <c r="N182" s="1279"/>
      <c r="O182" s="1850"/>
      <c r="P182" s="1851"/>
      <c r="Q182" s="1280"/>
      <c r="R182" s="1850" t="s">
        <v>36</v>
      </c>
      <c r="S182" s="1580"/>
      <c r="T182" s="987"/>
      <c r="U182" s="966"/>
      <c r="V182" s="990"/>
      <c r="AS182" s="1438" t="b">
        <f t="shared" si="24"/>
        <v>1</v>
      </c>
      <c r="AT182" s="1438" t="b">
        <f t="shared" si="25"/>
        <v>1</v>
      </c>
      <c r="AU182" s="1438" t="b">
        <f t="shared" si="26"/>
        <v>1</v>
      </c>
      <c r="AV182" s="1438" t="b">
        <f t="shared" si="27"/>
        <v>0</v>
      </c>
      <c r="AW182" s="1438" t="b">
        <f t="shared" si="28"/>
        <v>1</v>
      </c>
      <c r="AX182" s="1438" t="b">
        <f t="shared" si="29"/>
        <v>1</v>
      </c>
    </row>
    <row r="183" spans="1:50" s="965" customFormat="1" ht="17.25" customHeight="1">
      <c r="A183" s="210" t="s">
        <v>501</v>
      </c>
      <c r="B183" s="1382" t="s">
        <v>238</v>
      </c>
      <c r="C183" s="347"/>
      <c r="D183" s="85"/>
      <c r="E183" s="85"/>
      <c r="F183" s="1304"/>
      <c r="G183" s="1182">
        <f>G184+G185</f>
        <v>6</v>
      </c>
      <c r="H183" s="1301">
        <f t="shared" si="23"/>
        <v>180</v>
      </c>
      <c r="I183" s="1298"/>
      <c r="J183" s="222"/>
      <c r="K183" s="222"/>
      <c r="L183" s="222"/>
      <c r="M183" s="1303"/>
      <c r="N183" s="1279"/>
      <c r="O183" s="1843"/>
      <c r="P183" s="1844"/>
      <c r="Q183" s="1280"/>
      <c r="R183" s="1850"/>
      <c r="S183" s="1580"/>
      <c r="T183" s="987"/>
      <c r="U183" s="966"/>
      <c r="V183" s="990"/>
      <c r="AS183" s="1438" t="b">
        <f t="shared" si="24"/>
        <v>1</v>
      </c>
      <c r="AT183" s="1438" t="b">
        <f t="shared" si="25"/>
        <v>1</v>
      </c>
      <c r="AU183" s="1438" t="b">
        <f t="shared" si="26"/>
        <v>1</v>
      </c>
      <c r="AV183" s="1438" t="b">
        <f t="shared" si="27"/>
        <v>1</v>
      </c>
      <c r="AW183" s="1438" t="b">
        <f t="shared" si="28"/>
        <v>1</v>
      </c>
      <c r="AX183" s="1438" t="b">
        <f t="shared" si="29"/>
        <v>1</v>
      </c>
    </row>
    <row r="184" spans="1:50" s="965" customFormat="1" ht="17.25" customHeight="1">
      <c r="A184" s="210"/>
      <c r="B184" s="1404" t="s">
        <v>414</v>
      </c>
      <c r="C184" s="347"/>
      <c r="D184" s="85"/>
      <c r="E184" s="85"/>
      <c r="F184" s="1304"/>
      <c r="G184" s="1182">
        <v>1</v>
      </c>
      <c r="H184" s="1301">
        <f t="shared" si="23"/>
        <v>30</v>
      </c>
      <c r="I184" s="1298"/>
      <c r="J184" s="222"/>
      <c r="K184" s="222"/>
      <c r="L184" s="222"/>
      <c r="M184" s="1303"/>
      <c r="N184" s="1279"/>
      <c r="O184" s="1843"/>
      <c r="P184" s="1844"/>
      <c r="Q184" s="1280"/>
      <c r="R184" s="1850"/>
      <c r="S184" s="1580"/>
      <c r="T184" s="987"/>
      <c r="U184" s="966"/>
      <c r="V184" s="990"/>
      <c r="AM184" s="997"/>
      <c r="AN184" s="997"/>
      <c r="AO184" s="997"/>
      <c r="AP184" s="997"/>
      <c r="AQ184" s="997"/>
      <c r="AR184" s="997"/>
      <c r="AS184" s="1438" t="b">
        <f t="shared" si="24"/>
        <v>1</v>
      </c>
      <c r="AT184" s="1438" t="b">
        <f t="shared" si="25"/>
        <v>1</v>
      </c>
      <c r="AU184" s="1438" t="b">
        <f t="shared" si="26"/>
        <v>1</v>
      </c>
      <c r="AV184" s="1438" t="b">
        <f t="shared" si="27"/>
        <v>1</v>
      </c>
      <c r="AW184" s="1438" t="b">
        <f t="shared" si="28"/>
        <v>1</v>
      </c>
      <c r="AX184" s="1438" t="b">
        <f t="shared" si="29"/>
        <v>1</v>
      </c>
    </row>
    <row r="185" spans="1:50" s="965" customFormat="1" ht="15.75" customHeight="1">
      <c r="A185" s="210"/>
      <c r="B185" s="1404" t="s">
        <v>76</v>
      </c>
      <c r="C185" s="347"/>
      <c r="D185" s="85">
        <v>5</v>
      </c>
      <c r="E185" s="85"/>
      <c r="F185" s="1304"/>
      <c r="G185" s="1182">
        <v>5</v>
      </c>
      <c r="H185" s="1301">
        <f t="shared" si="23"/>
        <v>150</v>
      </c>
      <c r="I185" s="1298" t="s">
        <v>295</v>
      </c>
      <c r="J185" s="222" t="s">
        <v>256</v>
      </c>
      <c r="K185" s="222"/>
      <c r="L185" s="222" t="s">
        <v>37</v>
      </c>
      <c r="M185" s="1303">
        <f>H185-I185</f>
        <v>142</v>
      </c>
      <c r="N185" s="1279"/>
      <c r="O185" s="1843"/>
      <c r="P185" s="1844"/>
      <c r="Q185" s="1280"/>
      <c r="R185" s="1850"/>
      <c r="S185" s="1580"/>
      <c r="T185" s="987" t="s">
        <v>35</v>
      </c>
      <c r="U185" s="966"/>
      <c r="V185" s="990"/>
      <c r="AM185" s="997"/>
      <c r="AN185" s="997"/>
      <c r="AO185" s="997"/>
      <c r="AP185" s="997"/>
      <c r="AQ185" s="997"/>
      <c r="AR185" s="997"/>
      <c r="AS185" s="1438" t="b">
        <f t="shared" si="24"/>
        <v>1</v>
      </c>
      <c r="AT185" s="1438" t="b">
        <f t="shared" si="25"/>
        <v>1</v>
      </c>
      <c r="AU185" s="1438" t="b">
        <f t="shared" si="26"/>
        <v>1</v>
      </c>
      <c r="AV185" s="1438" t="b">
        <f t="shared" si="27"/>
        <v>1</v>
      </c>
      <c r="AW185" s="1438" t="b">
        <f t="shared" si="28"/>
        <v>0</v>
      </c>
      <c r="AX185" s="1438" t="b">
        <f t="shared" si="29"/>
        <v>1</v>
      </c>
    </row>
    <row r="186" spans="1:50" s="965" customFormat="1" ht="17.25" customHeight="1">
      <c r="A186" s="210" t="s">
        <v>502</v>
      </c>
      <c r="B186" s="1386" t="s">
        <v>451</v>
      </c>
      <c r="C186" s="347" t="s">
        <v>317</v>
      </c>
      <c r="D186" s="85"/>
      <c r="E186" s="85"/>
      <c r="F186" s="1300"/>
      <c r="G186" s="1182">
        <v>3</v>
      </c>
      <c r="H186" s="1301">
        <f t="shared" si="23"/>
        <v>90</v>
      </c>
      <c r="I186" s="1298" t="s">
        <v>449</v>
      </c>
      <c r="J186" s="222" t="s">
        <v>35</v>
      </c>
      <c r="K186" s="222" t="s">
        <v>256</v>
      </c>
      <c r="L186" s="222" t="s">
        <v>37</v>
      </c>
      <c r="M186" s="1303">
        <f>H186-I186</f>
        <v>78</v>
      </c>
      <c r="N186" s="1279"/>
      <c r="O186" s="1843"/>
      <c r="P186" s="1844"/>
      <c r="Q186" s="1280"/>
      <c r="R186" s="1850"/>
      <c r="S186" s="1580"/>
      <c r="T186" s="987"/>
      <c r="U186" s="966" t="s">
        <v>300</v>
      </c>
      <c r="V186" s="990"/>
      <c r="AM186" s="997"/>
      <c r="AN186" s="997"/>
      <c r="AO186" s="997"/>
      <c r="AP186" s="997"/>
      <c r="AQ186" s="997"/>
      <c r="AR186" s="997"/>
      <c r="AS186" s="1438" t="b">
        <f t="shared" si="24"/>
        <v>1</v>
      </c>
      <c r="AT186" s="1438" t="b">
        <f t="shared" si="25"/>
        <v>1</v>
      </c>
      <c r="AU186" s="1438" t="b">
        <f t="shared" si="26"/>
        <v>1</v>
      </c>
      <c r="AV186" s="1438" t="b">
        <f t="shared" si="27"/>
        <v>1</v>
      </c>
      <c r="AW186" s="1438" t="b">
        <f t="shared" si="28"/>
        <v>1</v>
      </c>
      <c r="AX186" s="1438" t="b">
        <f t="shared" si="29"/>
        <v>0</v>
      </c>
    </row>
    <row r="187" spans="1:50" s="965" customFormat="1" ht="33.75" customHeight="1">
      <c r="A187" s="210" t="s">
        <v>503</v>
      </c>
      <c r="B187" s="1382" t="s">
        <v>241</v>
      </c>
      <c r="C187" s="1412"/>
      <c r="D187" s="1309"/>
      <c r="E187" s="1309"/>
      <c r="F187" s="1310"/>
      <c r="G187" s="1182">
        <f>G189+G188</f>
        <v>7.5</v>
      </c>
      <c r="H187" s="1301">
        <f t="shared" si="23"/>
        <v>225</v>
      </c>
      <c r="I187" s="1298"/>
      <c r="J187" s="222"/>
      <c r="K187" s="222"/>
      <c r="L187" s="222"/>
      <c r="M187" s="1303"/>
      <c r="N187" s="1279"/>
      <c r="O187" s="1843"/>
      <c r="P187" s="1844"/>
      <c r="Q187" s="1280"/>
      <c r="R187" s="1850"/>
      <c r="S187" s="1580"/>
      <c r="T187" s="987"/>
      <c r="U187" s="966"/>
      <c r="V187" s="990"/>
      <c r="AM187" s="997"/>
      <c r="AN187" s="997"/>
      <c r="AO187" s="997" t="s">
        <v>513</v>
      </c>
      <c r="AP187" s="997"/>
      <c r="AQ187" s="997"/>
      <c r="AR187" s="997"/>
      <c r="AS187" s="1438" t="b">
        <f t="shared" si="24"/>
        <v>1</v>
      </c>
      <c r="AT187" s="1438" t="b">
        <f t="shared" si="25"/>
        <v>1</v>
      </c>
      <c r="AU187" s="1438" t="b">
        <f t="shared" si="26"/>
        <v>1</v>
      </c>
      <c r="AV187" s="1438" t="b">
        <f t="shared" si="27"/>
        <v>1</v>
      </c>
      <c r="AW187" s="1438" t="b">
        <f t="shared" si="28"/>
        <v>1</v>
      </c>
      <c r="AX187" s="1438" t="b">
        <f t="shared" si="29"/>
        <v>1</v>
      </c>
    </row>
    <row r="188" spans="1:50" s="965" customFormat="1" ht="17.25" customHeight="1">
      <c r="A188" s="210"/>
      <c r="B188" s="1411" t="s">
        <v>414</v>
      </c>
      <c r="C188" s="347"/>
      <c r="D188" s="85"/>
      <c r="E188" s="85"/>
      <c r="F188" s="1304"/>
      <c r="G188" s="1182">
        <v>1.5</v>
      </c>
      <c r="H188" s="1301">
        <f t="shared" si="23"/>
        <v>45</v>
      </c>
      <c r="I188" s="1298"/>
      <c r="J188" s="222"/>
      <c r="K188" s="222"/>
      <c r="L188" s="222"/>
      <c r="M188" s="1303"/>
      <c r="N188" s="1279"/>
      <c r="O188" s="1843"/>
      <c r="P188" s="1844"/>
      <c r="Q188" s="1280"/>
      <c r="R188" s="1850"/>
      <c r="S188" s="1580"/>
      <c r="T188" s="987"/>
      <c r="U188" s="966"/>
      <c r="V188" s="990"/>
      <c r="AM188" s="997"/>
      <c r="AN188" s="997"/>
      <c r="AO188" s="997"/>
      <c r="AP188" s="997"/>
      <c r="AQ188" s="997"/>
      <c r="AR188" s="997"/>
      <c r="AS188" s="1438" t="b">
        <f t="shared" si="24"/>
        <v>1</v>
      </c>
      <c r="AT188" s="1438" t="b">
        <f t="shared" si="25"/>
        <v>1</v>
      </c>
      <c r="AU188" s="1438" t="b">
        <f t="shared" si="26"/>
        <v>1</v>
      </c>
      <c r="AV188" s="1438" t="b">
        <f t="shared" si="27"/>
        <v>1</v>
      </c>
      <c r="AW188" s="1438" t="b">
        <f t="shared" si="28"/>
        <v>1</v>
      </c>
      <c r="AX188" s="1438" t="b">
        <f t="shared" si="29"/>
        <v>1</v>
      </c>
    </row>
    <row r="189" spans="1:50" s="965" customFormat="1" ht="17.25" customHeight="1">
      <c r="A189" s="210"/>
      <c r="B189" s="1411" t="s">
        <v>76</v>
      </c>
      <c r="C189" s="1413">
        <v>3</v>
      </c>
      <c r="D189" s="83"/>
      <c r="E189" s="83"/>
      <c r="F189" s="1311"/>
      <c r="G189" s="1182">
        <v>6</v>
      </c>
      <c r="H189" s="1301">
        <f t="shared" si="23"/>
        <v>180</v>
      </c>
      <c r="I189" s="1298" t="s">
        <v>449</v>
      </c>
      <c r="J189" s="222" t="s">
        <v>350</v>
      </c>
      <c r="K189" s="222" t="s">
        <v>301</v>
      </c>
      <c r="L189" s="222"/>
      <c r="M189" s="1303">
        <f>H189-I189</f>
        <v>168</v>
      </c>
      <c r="N189" s="1279"/>
      <c r="O189" s="1843"/>
      <c r="P189" s="1844"/>
      <c r="Q189" s="386" t="s">
        <v>36</v>
      </c>
      <c r="R189" s="1850"/>
      <c r="S189" s="1580"/>
      <c r="T189" s="987"/>
      <c r="U189" s="966"/>
      <c r="V189" s="990"/>
      <c r="AM189" s="997"/>
      <c r="AN189" s="997"/>
      <c r="AO189" s="998">
        <f>G116+G119+G122+G125+G128+G131+G134+G135+G138+G142+G145+G148+G152+G153+G154+G157+G158+G159</f>
        <v>97</v>
      </c>
      <c r="AP189" s="997"/>
      <c r="AQ189" s="997"/>
      <c r="AR189" s="997"/>
      <c r="AS189" s="1438" t="b">
        <f t="shared" si="24"/>
        <v>1</v>
      </c>
      <c r="AT189" s="1438" t="b">
        <f t="shared" si="25"/>
        <v>1</v>
      </c>
      <c r="AU189" s="1438" t="b">
        <f t="shared" si="26"/>
        <v>0</v>
      </c>
      <c r="AV189" s="1438" t="b">
        <f t="shared" si="27"/>
        <v>1</v>
      </c>
      <c r="AW189" s="1438" t="b">
        <f t="shared" si="28"/>
        <v>1</v>
      </c>
      <c r="AX189" s="1438" t="b">
        <f t="shared" si="29"/>
        <v>1</v>
      </c>
    </row>
    <row r="190" spans="1:50" s="965" customFormat="1" ht="28.5" customHeight="1">
      <c r="A190" s="210" t="s">
        <v>504</v>
      </c>
      <c r="B190" s="1382" t="s">
        <v>242</v>
      </c>
      <c r="C190" s="347"/>
      <c r="D190" s="85"/>
      <c r="E190" s="85"/>
      <c r="F190" s="1304"/>
      <c r="G190" s="1182">
        <f>G191+G192</f>
        <v>6</v>
      </c>
      <c r="H190" s="1301">
        <f t="shared" si="23"/>
        <v>180</v>
      </c>
      <c r="I190" s="1298"/>
      <c r="J190" s="222"/>
      <c r="K190" s="222"/>
      <c r="L190" s="222"/>
      <c r="M190" s="1303"/>
      <c r="N190" s="1279"/>
      <c r="O190" s="1843"/>
      <c r="P190" s="1844"/>
      <c r="Q190" s="386"/>
      <c r="R190" s="1850"/>
      <c r="S190" s="1580"/>
      <c r="T190" s="987"/>
      <c r="U190" s="966"/>
      <c r="V190" s="990"/>
      <c r="AM190" s="997"/>
      <c r="AN190" s="997"/>
      <c r="AO190" s="997"/>
      <c r="AP190" s="997"/>
      <c r="AQ190" s="997"/>
      <c r="AR190" s="997"/>
      <c r="AS190" s="1438" t="b">
        <f t="shared" si="24"/>
        <v>1</v>
      </c>
      <c r="AT190" s="1438" t="b">
        <f t="shared" si="25"/>
        <v>1</v>
      </c>
      <c r="AU190" s="1438" t="b">
        <f t="shared" si="26"/>
        <v>1</v>
      </c>
      <c r="AV190" s="1438" t="b">
        <f t="shared" si="27"/>
        <v>1</v>
      </c>
      <c r="AW190" s="1438" t="b">
        <f t="shared" si="28"/>
        <v>1</v>
      </c>
      <c r="AX190" s="1438" t="b">
        <f t="shared" si="29"/>
        <v>1</v>
      </c>
    </row>
    <row r="191" spans="1:50" s="965" customFormat="1" ht="17.25" customHeight="1">
      <c r="A191" s="210"/>
      <c r="B191" s="1404" t="s">
        <v>414</v>
      </c>
      <c r="C191" s="347"/>
      <c r="D191" s="85"/>
      <c r="E191" s="85"/>
      <c r="F191" s="1304"/>
      <c r="G191" s="1182">
        <v>2</v>
      </c>
      <c r="H191" s="1301">
        <f t="shared" si="23"/>
        <v>60</v>
      </c>
      <c r="I191" s="1298"/>
      <c r="J191" s="222"/>
      <c r="K191" s="222"/>
      <c r="L191" s="222"/>
      <c r="M191" s="1303"/>
      <c r="N191" s="1279"/>
      <c r="O191" s="1843"/>
      <c r="P191" s="1844"/>
      <c r="Q191" s="386"/>
      <c r="R191" s="1850"/>
      <c r="S191" s="1580"/>
      <c r="T191" s="987"/>
      <c r="U191" s="966"/>
      <c r="V191" s="990"/>
      <c r="AM191" s="997"/>
      <c r="AN191" s="997"/>
      <c r="AO191" s="997"/>
      <c r="AP191" s="997"/>
      <c r="AQ191" s="997"/>
      <c r="AR191" s="997"/>
      <c r="AS191" s="1438" t="b">
        <f t="shared" si="24"/>
        <v>1</v>
      </c>
      <c r="AT191" s="1438" t="b">
        <f t="shared" si="25"/>
        <v>1</v>
      </c>
      <c r="AU191" s="1438" t="b">
        <f t="shared" si="26"/>
        <v>1</v>
      </c>
      <c r="AV191" s="1438" t="b">
        <f t="shared" si="27"/>
        <v>1</v>
      </c>
      <c r="AW191" s="1438" t="b">
        <f t="shared" si="28"/>
        <v>1</v>
      </c>
      <c r="AX191" s="1438" t="b">
        <f t="shared" si="29"/>
        <v>1</v>
      </c>
    </row>
    <row r="192" spans="1:50" s="965" customFormat="1" ht="17.25" customHeight="1">
      <c r="A192" s="210"/>
      <c r="B192" s="1404" t="s">
        <v>42</v>
      </c>
      <c r="C192" s="1414">
        <v>4</v>
      </c>
      <c r="D192" s="1309"/>
      <c r="E192" s="1309"/>
      <c r="F192" s="1310"/>
      <c r="G192" s="1182">
        <v>4</v>
      </c>
      <c r="H192" s="1301">
        <f t="shared" si="23"/>
        <v>120</v>
      </c>
      <c r="I192" s="1298" t="s">
        <v>448</v>
      </c>
      <c r="J192" s="222" t="s">
        <v>35</v>
      </c>
      <c r="K192" s="222" t="s">
        <v>35</v>
      </c>
      <c r="L192" s="222"/>
      <c r="M192" s="1303">
        <f>H192-I192</f>
        <v>104</v>
      </c>
      <c r="N192" s="1279"/>
      <c r="O192" s="1843"/>
      <c r="P192" s="1844"/>
      <c r="Q192" s="386"/>
      <c r="R192" s="1850" t="s">
        <v>300</v>
      </c>
      <c r="S192" s="1580"/>
      <c r="T192" s="987"/>
      <c r="U192" s="966"/>
      <c r="V192" s="990"/>
      <c r="AM192" s="997">
        <v>5</v>
      </c>
      <c r="AN192" s="997"/>
      <c r="AO192" s="997"/>
      <c r="AP192" s="997"/>
      <c r="AQ192" s="997"/>
      <c r="AR192" s="997"/>
      <c r="AS192" s="1438" t="b">
        <f t="shared" si="24"/>
        <v>1</v>
      </c>
      <c r="AT192" s="1438" t="b">
        <f t="shared" si="25"/>
        <v>1</v>
      </c>
      <c r="AU192" s="1438" t="b">
        <f t="shared" si="26"/>
        <v>1</v>
      </c>
      <c r="AV192" s="1438" t="b">
        <f t="shared" si="27"/>
        <v>0</v>
      </c>
      <c r="AW192" s="1438" t="b">
        <f t="shared" si="28"/>
        <v>1</v>
      </c>
      <c r="AX192" s="1438" t="b">
        <f t="shared" si="29"/>
        <v>1</v>
      </c>
    </row>
    <row r="193" spans="1:50" s="965" customFormat="1" ht="31.5">
      <c r="A193" s="210" t="s">
        <v>508</v>
      </c>
      <c r="B193" s="1382" t="s">
        <v>243</v>
      </c>
      <c r="C193" s="347"/>
      <c r="D193" s="85"/>
      <c r="E193" s="85"/>
      <c r="F193" s="1304"/>
      <c r="G193" s="1182">
        <f>G194+G195+G196</f>
        <v>10.5</v>
      </c>
      <c r="H193" s="1079">
        <f>H194+H195+H196</f>
        <v>315</v>
      </c>
      <c r="I193" s="1298"/>
      <c r="J193" s="222"/>
      <c r="K193" s="222"/>
      <c r="L193" s="222"/>
      <c r="M193" s="1303"/>
      <c r="N193" s="1279"/>
      <c r="O193" s="1843"/>
      <c r="P193" s="1844"/>
      <c r="Q193" s="386"/>
      <c r="R193" s="1843"/>
      <c r="S193" s="1986"/>
      <c r="T193" s="987"/>
      <c r="U193" s="966"/>
      <c r="V193" s="990"/>
      <c r="AS193" s="1438" t="b">
        <f t="shared" si="24"/>
        <v>1</v>
      </c>
      <c r="AT193" s="1438" t="b">
        <f t="shared" si="25"/>
        <v>1</v>
      </c>
      <c r="AU193" s="1438" t="b">
        <f t="shared" si="26"/>
        <v>1</v>
      </c>
      <c r="AV193" s="1438" t="b">
        <f t="shared" si="27"/>
        <v>1</v>
      </c>
      <c r="AW193" s="1438" t="b">
        <f t="shared" si="28"/>
        <v>1</v>
      </c>
      <c r="AX193" s="1438" t="b">
        <f t="shared" si="29"/>
        <v>1</v>
      </c>
    </row>
    <row r="194" spans="1:50" s="965" customFormat="1" ht="15.75">
      <c r="A194" s="210"/>
      <c r="B194" s="1404" t="s">
        <v>414</v>
      </c>
      <c r="C194" s="347"/>
      <c r="D194" s="85"/>
      <c r="E194" s="85"/>
      <c r="F194" s="1304"/>
      <c r="G194" s="1182">
        <v>2.5</v>
      </c>
      <c r="H194" s="1301">
        <f t="shared" si="23"/>
        <v>75</v>
      </c>
      <c r="I194" s="1298"/>
      <c r="J194" s="222"/>
      <c r="K194" s="222"/>
      <c r="L194" s="222"/>
      <c r="M194" s="1303"/>
      <c r="N194" s="1279"/>
      <c r="O194" s="1843"/>
      <c r="P194" s="1844"/>
      <c r="Q194" s="386"/>
      <c r="R194" s="1843"/>
      <c r="S194" s="1986"/>
      <c r="T194" s="987"/>
      <c r="U194" s="986"/>
      <c r="V194" s="990"/>
      <c r="AO194" s="999"/>
      <c r="AS194" s="1438" t="b">
        <f t="shared" si="24"/>
        <v>1</v>
      </c>
      <c r="AT194" s="1438" t="b">
        <f t="shared" si="25"/>
        <v>1</v>
      </c>
      <c r="AU194" s="1438" t="b">
        <f t="shared" si="26"/>
        <v>1</v>
      </c>
      <c r="AV194" s="1438" t="b">
        <f t="shared" si="27"/>
        <v>1</v>
      </c>
      <c r="AW194" s="1438" t="b">
        <f t="shared" si="28"/>
        <v>1</v>
      </c>
      <c r="AX194" s="1438" t="b">
        <f t="shared" si="29"/>
        <v>1</v>
      </c>
    </row>
    <row r="195" spans="1:50" s="965" customFormat="1" ht="15.75">
      <c r="A195" s="210"/>
      <c r="B195" s="1382" t="s">
        <v>445</v>
      </c>
      <c r="C195" s="347">
        <v>3</v>
      </c>
      <c r="D195" s="85"/>
      <c r="E195" s="85"/>
      <c r="F195" s="1304"/>
      <c r="G195" s="1182">
        <v>4</v>
      </c>
      <c r="H195" s="1301">
        <f t="shared" si="23"/>
        <v>120</v>
      </c>
      <c r="I195" s="1298" t="s">
        <v>449</v>
      </c>
      <c r="J195" s="222" t="s">
        <v>257</v>
      </c>
      <c r="K195" s="222" t="s">
        <v>256</v>
      </c>
      <c r="L195" s="222"/>
      <c r="M195" s="1303">
        <f>H195-I195</f>
        <v>108</v>
      </c>
      <c r="N195" s="1279"/>
      <c r="O195" s="1843"/>
      <c r="P195" s="1844"/>
      <c r="Q195" s="386" t="s">
        <v>163</v>
      </c>
      <c r="R195" s="1843"/>
      <c r="S195" s="1986"/>
      <c r="T195" s="987"/>
      <c r="U195" s="986"/>
      <c r="V195" s="990"/>
      <c r="AM195" s="965">
        <v>5.5</v>
      </c>
      <c r="AS195" s="1438" t="b">
        <f t="shared" si="24"/>
        <v>1</v>
      </c>
      <c r="AT195" s="1438" t="b">
        <f t="shared" si="25"/>
        <v>1</v>
      </c>
      <c r="AU195" s="1438" t="b">
        <f t="shared" si="26"/>
        <v>0</v>
      </c>
      <c r="AV195" s="1438" t="b">
        <f t="shared" si="27"/>
        <v>1</v>
      </c>
      <c r="AW195" s="1438" t="b">
        <f t="shared" si="28"/>
        <v>1</v>
      </c>
      <c r="AX195" s="1438" t="b">
        <f t="shared" si="29"/>
        <v>1</v>
      </c>
    </row>
    <row r="196" spans="1:50" s="965" customFormat="1" ht="16.5" customHeight="1">
      <c r="A196" s="210"/>
      <c r="B196" s="1415" t="s">
        <v>446</v>
      </c>
      <c r="C196" s="347">
        <v>4</v>
      </c>
      <c r="D196" s="85"/>
      <c r="E196" s="85"/>
      <c r="F196" s="1304"/>
      <c r="G196" s="1182">
        <v>4</v>
      </c>
      <c r="H196" s="1301">
        <f t="shared" si="23"/>
        <v>120</v>
      </c>
      <c r="I196" s="1298" t="s">
        <v>449</v>
      </c>
      <c r="J196" s="222" t="s">
        <v>35</v>
      </c>
      <c r="K196" s="222" t="s">
        <v>37</v>
      </c>
      <c r="L196" s="222"/>
      <c r="M196" s="1303">
        <f>H196-I196</f>
        <v>108</v>
      </c>
      <c r="N196" s="1279"/>
      <c r="O196" s="1843"/>
      <c r="P196" s="1844"/>
      <c r="Q196" s="386"/>
      <c r="R196" s="1850" t="s">
        <v>454</v>
      </c>
      <c r="S196" s="1580"/>
      <c r="T196" s="987"/>
      <c r="U196" s="986"/>
      <c r="V196" s="990"/>
      <c r="AM196" s="965">
        <v>5.5</v>
      </c>
      <c r="AR196" s="999"/>
      <c r="AS196" s="1438" t="b">
        <f t="shared" si="24"/>
        <v>1</v>
      </c>
      <c r="AT196" s="1438" t="b">
        <f t="shared" si="25"/>
        <v>1</v>
      </c>
      <c r="AU196" s="1438" t="b">
        <f t="shared" si="26"/>
        <v>1</v>
      </c>
      <c r="AV196" s="1438" t="b">
        <f t="shared" si="27"/>
        <v>0</v>
      </c>
      <c r="AW196" s="1438" t="b">
        <f t="shared" si="28"/>
        <v>1</v>
      </c>
      <c r="AX196" s="1438" t="b">
        <f t="shared" si="29"/>
        <v>1</v>
      </c>
    </row>
    <row r="197" spans="1:50" s="965" customFormat="1" ht="30.75" customHeight="1">
      <c r="A197" s="210" t="s">
        <v>505</v>
      </c>
      <c r="B197" s="1382" t="s">
        <v>246</v>
      </c>
      <c r="C197" s="347"/>
      <c r="D197" s="85"/>
      <c r="E197" s="85"/>
      <c r="F197" s="1304"/>
      <c r="G197" s="1182">
        <f>G198+G199+G200</f>
        <v>11</v>
      </c>
      <c r="H197" s="1301">
        <f t="shared" si="23"/>
        <v>330</v>
      </c>
      <c r="I197" s="1298"/>
      <c r="J197" s="222"/>
      <c r="K197" s="222"/>
      <c r="L197" s="222"/>
      <c r="M197" s="1303"/>
      <c r="N197" s="1279"/>
      <c r="O197" s="1843"/>
      <c r="P197" s="1844"/>
      <c r="Q197" s="386"/>
      <c r="R197" s="1850"/>
      <c r="S197" s="1580"/>
      <c r="T197" s="989"/>
      <c r="U197" s="986"/>
      <c r="V197" s="990"/>
      <c r="AS197" s="1438" t="b">
        <f t="shared" si="24"/>
        <v>1</v>
      </c>
      <c r="AT197" s="1438" t="b">
        <f t="shared" si="25"/>
        <v>1</v>
      </c>
      <c r="AU197" s="1438" t="b">
        <f t="shared" si="26"/>
        <v>1</v>
      </c>
      <c r="AV197" s="1438" t="b">
        <f t="shared" si="27"/>
        <v>1</v>
      </c>
      <c r="AW197" s="1438" t="b">
        <f t="shared" si="28"/>
        <v>1</v>
      </c>
      <c r="AX197" s="1438" t="b">
        <f t="shared" si="29"/>
        <v>1</v>
      </c>
    </row>
    <row r="198" spans="1:50" s="965" customFormat="1" ht="15.75">
      <c r="A198" s="210"/>
      <c r="B198" s="1404" t="s">
        <v>414</v>
      </c>
      <c r="C198" s="347"/>
      <c r="D198" s="85"/>
      <c r="E198" s="85"/>
      <c r="F198" s="1304"/>
      <c r="G198" s="1182">
        <v>2</v>
      </c>
      <c r="H198" s="1301">
        <f t="shared" si="23"/>
        <v>60</v>
      </c>
      <c r="I198" s="1298"/>
      <c r="J198" s="222"/>
      <c r="K198" s="222"/>
      <c r="L198" s="222"/>
      <c r="M198" s="1303"/>
      <c r="N198" s="1279"/>
      <c r="O198" s="1843"/>
      <c r="P198" s="1844"/>
      <c r="Q198" s="386"/>
      <c r="R198" s="1850"/>
      <c r="S198" s="1580"/>
      <c r="T198" s="989"/>
      <c r="U198" s="986"/>
      <c r="V198" s="990"/>
      <c r="AS198" s="1438" t="b">
        <f t="shared" si="24"/>
        <v>1</v>
      </c>
      <c r="AT198" s="1438" t="b">
        <f t="shared" si="25"/>
        <v>1</v>
      </c>
      <c r="AU198" s="1438" t="b">
        <f t="shared" si="26"/>
        <v>1</v>
      </c>
      <c r="AV198" s="1438" t="b">
        <f t="shared" si="27"/>
        <v>1</v>
      </c>
      <c r="AW198" s="1438" t="b">
        <f t="shared" si="28"/>
        <v>1</v>
      </c>
      <c r="AX198" s="1438" t="b">
        <f t="shared" si="29"/>
        <v>1</v>
      </c>
    </row>
    <row r="199" spans="1:50" s="965" customFormat="1" ht="15.75">
      <c r="A199" s="210"/>
      <c r="B199" s="1404" t="s">
        <v>42</v>
      </c>
      <c r="C199" s="347">
        <v>3</v>
      </c>
      <c r="D199" s="85"/>
      <c r="E199" s="85"/>
      <c r="F199" s="1304"/>
      <c r="G199" s="1182">
        <v>8</v>
      </c>
      <c r="H199" s="1301">
        <f t="shared" si="23"/>
        <v>240</v>
      </c>
      <c r="I199" s="1298" t="s">
        <v>448</v>
      </c>
      <c r="J199" s="222" t="s">
        <v>35</v>
      </c>
      <c r="K199" s="222" t="s">
        <v>35</v>
      </c>
      <c r="L199" s="222"/>
      <c r="M199" s="1303">
        <f>H199-I199</f>
        <v>224</v>
      </c>
      <c r="N199" s="1279"/>
      <c r="O199" s="1843"/>
      <c r="P199" s="1844"/>
      <c r="Q199" s="386" t="s">
        <v>300</v>
      </c>
      <c r="R199" s="1850"/>
      <c r="S199" s="1580"/>
      <c r="T199" s="989"/>
      <c r="U199" s="986"/>
      <c r="V199" s="990"/>
      <c r="AM199" s="965">
        <v>1</v>
      </c>
      <c r="AS199" s="1438" t="b">
        <f t="shared" si="24"/>
        <v>1</v>
      </c>
      <c r="AT199" s="1438" t="b">
        <f t="shared" si="25"/>
        <v>1</v>
      </c>
      <c r="AU199" s="1438" t="b">
        <f t="shared" si="26"/>
        <v>0</v>
      </c>
      <c r="AV199" s="1438" t="b">
        <f t="shared" si="27"/>
        <v>1</v>
      </c>
      <c r="AW199" s="1438" t="b">
        <f t="shared" si="28"/>
        <v>1</v>
      </c>
      <c r="AX199" s="1438" t="b">
        <f t="shared" si="29"/>
        <v>1</v>
      </c>
    </row>
    <row r="200" spans="1:50" s="965" customFormat="1" ht="15.75">
      <c r="A200" s="210" t="s">
        <v>506</v>
      </c>
      <c r="B200" s="1382" t="s">
        <v>247</v>
      </c>
      <c r="C200" s="347"/>
      <c r="D200" s="85"/>
      <c r="E200" s="85"/>
      <c r="F200" s="1437">
        <v>3</v>
      </c>
      <c r="G200" s="1182">
        <v>1</v>
      </c>
      <c r="H200" s="1301">
        <f t="shared" si="23"/>
        <v>30</v>
      </c>
      <c r="I200" s="1298" t="s">
        <v>295</v>
      </c>
      <c r="J200" s="222"/>
      <c r="K200" s="222"/>
      <c r="L200" s="222" t="s">
        <v>35</v>
      </c>
      <c r="M200" s="1303">
        <f>H200-I200</f>
        <v>22</v>
      </c>
      <c r="N200" s="1279"/>
      <c r="O200" s="1843"/>
      <c r="P200" s="1844"/>
      <c r="Q200" s="1280"/>
      <c r="R200" s="1984" t="s">
        <v>35</v>
      </c>
      <c r="S200" s="1985"/>
      <c r="T200" s="989"/>
      <c r="U200" s="986"/>
      <c r="V200" s="990"/>
      <c r="AM200" s="965">
        <v>9</v>
      </c>
      <c r="AO200" s="999"/>
      <c r="AS200" s="1438" t="b">
        <f t="shared" si="24"/>
        <v>1</v>
      </c>
      <c r="AT200" s="1438" t="b">
        <f t="shared" si="25"/>
        <v>1</v>
      </c>
      <c r="AU200" s="1438" t="b">
        <f t="shared" si="26"/>
        <v>1</v>
      </c>
      <c r="AV200" s="1438" t="b">
        <f t="shared" si="27"/>
        <v>0</v>
      </c>
      <c r="AW200" s="1438" t="b">
        <f t="shared" si="28"/>
        <v>1</v>
      </c>
      <c r="AX200" s="1438" t="b">
        <f t="shared" si="29"/>
        <v>1</v>
      </c>
    </row>
    <row r="201" spans="1:50" s="965" customFormat="1" ht="21" customHeight="1">
      <c r="A201" s="210" t="s">
        <v>507</v>
      </c>
      <c r="B201" s="1382" t="s">
        <v>248</v>
      </c>
      <c r="C201" s="347"/>
      <c r="D201" s="85"/>
      <c r="E201" s="85"/>
      <c r="F201" s="1304"/>
      <c r="G201" s="1182">
        <f>G202+G203+G204</f>
        <v>11.5</v>
      </c>
      <c r="H201" s="1301">
        <f t="shared" si="23"/>
        <v>345</v>
      </c>
      <c r="I201" s="1298"/>
      <c r="J201" s="222"/>
      <c r="K201" s="222"/>
      <c r="L201" s="222"/>
      <c r="M201" s="1303"/>
      <c r="N201" s="1279"/>
      <c r="O201" s="1843"/>
      <c r="P201" s="1844"/>
      <c r="Q201" s="1280"/>
      <c r="R201" s="1848"/>
      <c r="S201" s="1849"/>
      <c r="T201" s="989"/>
      <c r="U201" s="986"/>
      <c r="V201" s="990"/>
      <c r="AS201" s="1438" t="b">
        <f t="shared" si="24"/>
        <v>1</v>
      </c>
      <c r="AT201" s="1438" t="b">
        <f t="shared" si="25"/>
        <v>1</v>
      </c>
      <c r="AU201" s="1438" t="b">
        <f t="shared" si="26"/>
        <v>1</v>
      </c>
      <c r="AV201" s="1438" t="b">
        <f t="shared" si="27"/>
        <v>1</v>
      </c>
      <c r="AW201" s="1438" t="b">
        <f t="shared" si="28"/>
        <v>1</v>
      </c>
      <c r="AX201" s="1438" t="b">
        <f t="shared" si="29"/>
        <v>1</v>
      </c>
    </row>
    <row r="202" spans="1:50" s="965" customFormat="1" ht="15.75">
      <c r="A202" s="210"/>
      <c r="B202" s="1404" t="s">
        <v>414</v>
      </c>
      <c r="C202" s="347"/>
      <c r="D202" s="85"/>
      <c r="E202" s="85"/>
      <c r="F202" s="1304"/>
      <c r="G202" s="1182">
        <v>2.5</v>
      </c>
      <c r="H202" s="1301">
        <f t="shared" si="23"/>
        <v>75</v>
      </c>
      <c r="I202" s="1298"/>
      <c r="J202" s="222"/>
      <c r="K202" s="222"/>
      <c r="L202" s="222"/>
      <c r="M202" s="1303"/>
      <c r="N202" s="1279"/>
      <c r="O202" s="1843"/>
      <c r="P202" s="1844"/>
      <c r="Q202" s="1280"/>
      <c r="R202" s="1848"/>
      <c r="S202" s="1849"/>
      <c r="T202" s="989"/>
      <c r="U202" s="986"/>
      <c r="V202" s="990"/>
      <c r="AM202" s="965">
        <v>0.5</v>
      </c>
      <c r="AS202" s="1438" t="b">
        <f t="shared" si="24"/>
        <v>1</v>
      </c>
      <c r="AT202" s="1438" t="b">
        <f t="shared" si="25"/>
        <v>1</v>
      </c>
      <c r="AU202" s="1438" t="b">
        <f t="shared" si="26"/>
        <v>1</v>
      </c>
      <c r="AV202" s="1438" t="b">
        <f t="shared" si="27"/>
        <v>1</v>
      </c>
      <c r="AW202" s="1438" t="b">
        <f t="shared" si="28"/>
        <v>1</v>
      </c>
      <c r="AX202" s="1438" t="b">
        <f t="shared" si="29"/>
        <v>1</v>
      </c>
    </row>
    <row r="203" spans="1:50" s="965" customFormat="1" ht="15.75">
      <c r="A203" s="210"/>
      <c r="B203" s="1404" t="s">
        <v>42</v>
      </c>
      <c r="C203" s="347">
        <v>5</v>
      </c>
      <c r="D203" s="85"/>
      <c r="E203" s="85"/>
      <c r="F203" s="1304"/>
      <c r="G203" s="1182">
        <v>8</v>
      </c>
      <c r="H203" s="1301">
        <f t="shared" si="23"/>
        <v>240</v>
      </c>
      <c r="I203" s="1298" t="s">
        <v>448</v>
      </c>
      <c r="J203" s="222" t="s">
        <v>36</v>
      </c>
      <c r="K203" s="222"/>
      <c r="L203" s="222" t="s">
        <v>37</v>
      </c>
      <c r="M203" s="1303">
        <f>H203-I203</f>
        <v>224</v>
      </c>
      <c r="N203" s="1279"/>
      <c r="O203" s="1843"/>
      <c r="P203" s="1844"/>
      <c r="Q203" s="1280"/>
      <c r="R203" s="1848"/>
      <c r="S203" s="1849"/>
      <c r="T203" s="987" t="s">
        <v>300</v>
      </c>
      <c r="U203" s="966"/>
      <c r="V203" s="988"/>
      <c r="AM203" s="965">
        <v>11</v>
      </c>
      <c r="AQ203" s="999">
        <f>G205+G111</f>
        <v>240</v>
      </c>
      <c r="AS203" s="1438" t="b">
        <f t="shared" si="24"/>
        <v>1</v>
      </c>
      <c r="AT203" s="1438" t="b">
        <f t="shared" si="25"/>
        <v>1</v>
      </c>
      <c r="AU203" s="1438" t="b">
        <f t="shared" si="26"/>
        <v>1</v>
      </c>
      <c r="AV203" s="1438" t="b">
        <f t="shared" si="27"/>
        <v>1</v>
      </c>
      <c r="AW203" s="1438" t="b">
        <f t="shared" si="28"/>
        <v>0</v>
      </c>
      <c r="AX203" s="1438" t="b">
        <f t="shared" si="29"/>
        <v>1</v>
      </c>
    </row>
    <row r="204" spans="1:50" s="965" customFormat="1" ht="16.5" thickBot="1">
      <c r="A204" s="1416" t="s">
        <v>509</v>
      </c>
      <c r="B204" s="1388" t="s">
        <v>249</v>
      </c>
      <c r="C204" s="1243"/>
      <c r="D204" s="54"/>
      <c r="E204" s="54"/>
      <c r="F204" s="1312">
        <v>5</v>
      </c>
      <c r="G204" s="1313">
        <v>1</v>
      </c>
      <c r="H204" s="1314">
        <f t="shared" si="23"/>
        <v>30</v>
      </c>
      <c r="I204" s="1315" t="s">
        <v>295</v>
      </c>
      <c r="J204" s="382"/>
      <c r="K204" s="382"/>
      <c r="L204" s="382" t="s">
        <v>35</v>
      </c>
      <c r="M204" s="1316">
        <f>H204-I204</f>
        <v>22</v>
      </c>
      <c r="N204" s="1317"/>
      <c r="O204" s="1991"/>
      <c r="P204" s="1992"/>
      <c r="Q204" s="1318"/>
      <c r="R204" s="1987"/>
      <c r="S204" s="1988"/>
      <c r="T204" s="991" t="s">
        <v>35</v>
      </c>
      <c r="U204" s="967"/>
      <c r="V204" s="992"/>
      <c r="AS204" s="1438" t="b">
        <f t="shared" si="24"/>
        <v>1</v>
      </c>
      <c r="AT204" s="1438" t="b">
        <f t="shared" si="25"/>
        <v>1</v>
      </c>
      <c r="AU204" s="1438" t="b">
        <f t="shared" si="26"/>
        <v>1</v>
      </c>
      <c r="AV204" s="1438" t="b">
        <f t="shared" si="27"/>
        <v>1</v>
      </c>
      <c r="AW204" s="1438" t="b">
        <f t="shared" si="28"/>
        <v>0</v>
      </c>
      <c r="AX204" s="1438" t="b">
        <f t="shared" si="29"/>
        <v>1</v>
      </c>
    </row>
    <row r="205" spans="1:50" s="965" customFormat="1" ht="16.5" customHeight="1" thickBot="1">
      <c r="A205" s="1635" t="s">
        <v>518</v>
      </c>
      <c r="B205" s="1636"/>
      <c r="C205" s="1629"/>
      <c r="D205" s="1629"/>
      <c r="E205" s="1629"/>
      <c r="F205" s="1630"/>
      <c r="G205" s="1319">
        <f>G159+G158+G157+G154+G153+G152+G148+G145+G142+G138+G135+G134+G131+G128+G125+G122+G119+G116</f>
        <v>97</v>
      </c>
      <c r="H205" s="1320">
        <f>H159+H158+H157+H154+H153+H152+H148+H145+H142+H138+H135+H134+H131+H128+H125+H122+H119+H116</f>
        <v>2910</v>
      </c>
      <c r="I205" s="1321"/>
      <c r="J205" s="1322"/>
      <c r="K205" s="1322"/>
      <c r="L205" s="1322"/>
      <c r="M205" s="1323"/>
      <c r="N205" s="1324"/>
      <c r="O205" s="1989"/>
      <c r="P205" s="1990"/>
      <c r="Q205" s="1325"/>
      <c r="R205" s="1980"/>
      <c r="S205" s="1981"/>
      <c r="T205" s="1004"/>
      <c r="U205" s="1002"/>
      <c r="V205" s="1003"/>
      <c r="AS205" s="1442"/>
      <c r="AT205" s="1442"/>
      <c r="AU205" s="1442"/>
      <c r="AV205" s="1442"/>
      <c r="AW205" s="1442"/>
      <c r="AX205" s="1442"/>
    </row>
    <row r="206" spans="1:50" s="965" customFormat="1" ht="16.5" customHeight="1" thickBot="1">
      <c r="A206" s="1628" t="s">
        <v>517</v>
      </c>
      <c r="B206" s="1629"/>
      <c r="C206" s="1629"/>
      <c r="D206" s="1629"/>
      <c r="E206" s="1629"/>
      <c r="F206" s="1630"/>
      <c r="G206" s="268">
        <f>G117+G120+G123+G126+G129+G132+G139+G143+G146+G149</f>
        <v>12.5</v>
      </c>
      <c r="H206" s="1153">
        <f>H149+H146+H143+H139+H132+H129+H126+H123+H120+H117</f>
        <v>375</v>
      </c>
      <c r="I206" s="1326"/>
      <c r="J206" s="1327"/>
      <c r="K206" s="1327"/>
      <c r="L206" s="1327"/>
      <c r="M206" s="1328"/>
      <c r="N206" s="1329"/>
      <c r="O206" s="2020"/>
      <c r="P206" s="2021"/>
      <c r="Q206" s="1329"/>
      <c r="R206" s="1875"/>
      <c r="S206" s="1876"/>
      <c r="T206" s="968"/>
      <c r="U206" s="969"/>
      <c r="V206" s="970"/>
      <c r="AS206" s="1442"/>
      <c r="AT206" s="1442"/>
      <c r="AU206" s="1442"/>
      <c r="AV206" s="1442"/>
      <c r="AW206" s="1442"/>
      <c r="AX206" s="1442"/>
    </row>
    <row r="207" spans="1:51" s="965" customFormat="1" ht="19.5" customHeight="1" thickBot="1">
      <c r="A207" s="1879" t="s">
        <v>519</v>
      </c>
      <c r="B207" s="1880"/>
      <c r="C207" s="1880"/>
      <c r="D207" s="1880"/>
      <c r="E207" s="1880"/>
      <c r="F207" s="1881"/>
      <c r="G207" s="101">
        <f>G159+G158+G157+G156+G155+G153+G152+G151+G150+G147+G144+G141+G140+G137+G136+G134+G133+G130+G127+G124+G121+G118</f>
        <v>84.5</v>
      </c>
      <c r="H207" s="1153">
        <f>H159+H158+H157+H156+H155+H153+H152+H151+H150+H147+H144+H141+H140+H137+H136+H134+H133+H130+H127+H124+H121+H118</f>
        <v>2535</v>
      </c>
      <c r="I207" s="1258">
        <f>I159+I158+I157+I156+I155+I153+I152+I151+I150+I147+I144+I141+I140+I137+I136+I134+I133+I130+I127+I124+I121+I118</f>
        <v>188</v>
      </c>
      <c r="J207" s="1330"/>
      <c r="K207" s="1330"/>
      <c r="L207" s="1330"/>
      <c r="M207" s="1258">
        <f>M159+M158+M157+M156+M155+M153+M152+M151+M150+M147+M144+M141+M140+M137+M136+M134+M133+M130+M127+M124+M121+M118</f>
        <v>2347</v>
      </c>
      <c r="N207" s="1325"/>
      <c r="O207" s="2022"/>
      <c r="P207" s="2021"/>
      <c r="Q207" s="1331" t="s">
        <v>290</v>
      </c>
      <c r="R207" s="1864" t="s">
        <v>522</v>
      </c>
      <c r="S207" s="1866"/>
      <c r="T207" s="1107" t="s">
        <v>458</v>
      </c>
      <c r="U207" s="1107" t="s">
        <v>273</v>
      </c>
      <c r="V207" s="1108"/>
      <c r="W207" s="971"/>
      <c r="AS207" s="1446">
        <f aca="true" t="shared" si="30" ref="AS207:AX207">SUMIF(AS160:AS204,FALSE,$G160:$G204)</f>
        <v>0</v>
      </c>
      <c r="AT207" s="1446">
        <f t="shared" si="30"/>
        <v>0</v>
      </c>
      <c r="AU207" s="1446">
        <f t="shared" si="30"/>
        <v>19.5</v>
      </c>
      <c r="AV207" s="1446">
        <f t="shared" si="30"/>
        <v>32</v>
      </c>
      <c r="AW207" s="1446">
        <f t="shared" si="30"/>
        <v>18.5</v>
      </c>
      <c r="AX207" s="1446">
        <f t="shared" si="30"/>
        <v>15</v>
      </c>
      <c r="AY207" s="1096">
        <f>SUM(AS207:AX207)</f>
        <v>85</v>
      </c>
    </row>
    <row r="208" spans="1:50" s="972" customFormat="1" ht="16.5" thickBot="1">
      <c r="A208" s="1864"/>
      <c r="B208" s="1865"/>
      <c r="C208" s="1865"/>
      <c r="D208" s="1865"/>
      <c r="E208" s="1865"/>
      <c r="F208" s="1865"/>
      <c r="G208" s="1865"/>
      <c r="H208" s="1865"/>
      <c r="I208" s="1865"/>
      <c r="J208" s="1865"/>
      <c r="K208" s="1865"/>
      <c r="L208" s="1865"/>
      <c r="M208" s="1865"/>
      <c r="N208" s="1865"/>
      <c r="O208" s="1865"/>
      <c r="P208" s="1865"/>
      <c r="Q208" s="1865"/>
      <c r="R208" s="1865"/>
      <c r="S208" s="1865"/>
      <c r="T208" s="1865"/>
      <c r="U208" s="1865"/>
      <c r="V208" s="1866"/>
      <c r="AH208" s="972" t="s">
        <v>315</v>
      </c>
      <c r="AI208" s="973" t="e">
        <f>SUMIF(AG$208:AG$208,1,#REF!)</f>
        <v>#REF!</v>
      </c>
      <c r="AS208" s="1439"/>
      <c r="AT208" s="1439"/>
      <c r="AU208" s="1439"/>
      <c r="AV208" s="1439"/>
      <c r="AW208" s="1439"/>
      <c r="AX208" s="1439"/>
    </row>
    <row r="209" spans="1:50" s="965" customFormat="1" ht="16.5" thickBot="1">
      <c r="A209" s="1618" t="s">
        <v>452</v>
      </c>
      <c r="B209" s="1619"/>
      <c r="C209" s="1619"/>
      <c r="D209" s="1619"/>
      <c r="E209" s="1619"/>
      <c r="F209" s="1620"/>
      <c r="G209" s="1259">
        <f>G111+G205</f>
        <v>240</v>
      </c>
      <c r="H209" s="1259">
        <f>H205+H111</f>
        <v>7200</v>
      </c>
      <c r="I209" s="71"/>
      <c r="J209" s="57"/>
      <c r="K209" s="57"/>
      <c r="L209" s="57"/>
      <c r="M209" s="285"/>
      <c r="N209" s="168"/>
      <c r="O209" s="1530"/>
      <c r="P209" s="1531"/>
      <c r="Q209" s="72"/>
      <c r="R209" s="2018"/>
      <c r="S209" s="2019"/>
      <c r="T209" s="974"/>
      <c r="U209" s="975"/>
      <c r="V209" s="976"/>
      <c r="AH209" s="972"/>
      <c r="AI209" s="977"/>
      <c r="AM209" s="999">
        <f>G207+G110+G105+G76+G50</f>
        <v>180</v>
      </c>
      <c r="AS209" s="1442"/>
      <c r="AT209" s="1442"/>
      <c r="AU209" s="1442"/>
      <c r="AV209" s="1442"/>
      <c r="AW209" s="1442"/>
      <c r="AX209" s="1442"/>
    </row>
    <row r="210" spans="1:50" s="965" customFormat="1" ht="16.5" customHeight="1" thickBot="1">
      <c r="A210" s="2024" t="s">
        <v>453</v>
      </c>
      <c r="B210" s="2025" t="s">
        <v>160</v>
      </c>
      <c r="C210" s="2025" t="s">
        <v>160</v>
      </c>
      <c r="D210" s="2025" t="s">
        <v>160</v>
      </c>
      <c r="E210" s="2025" t="s">
        <v>160</v>
      </c>
      <c r="F210" s="2025" t="s">
        <v>160</v>
      </c>
      <c r="G210" s="1332">
        <f>G112+G206</f>
        <v>60</v>
      </c>
      <c r="H210" s="1332">
        <f>H112+H206</f>
        <v>1800</v>
      </c>
      <c r="I210" s="1156"/>
      <c r="J210" s="18"/>
      <c r="K210" s="18"/>
      <c r="L210" s="18"/>
      <c r="M210" s="1333"/>
      <c r="N210" s="165"/>
      <c r="O210" s="1528"/>
      <c r="P210" s="1529"/>
      <c r="Q210" s="75"/>
      <c r="R210" s="2014"/>
      <c r="S210" s="2015"/>
      <c r="T210" s="978"/>
      <c r="U210" s="979"/>
      <c r="V210" s="980"/>
      <c r="AI210" s="977"/>
      <c r="AS210" s="372">
        <v>1</v>
      </c>
      <c r="AT210" s="372">
        <v>2</v>
      </c>
      <c r="AU210" s="372">
        <v>3</v>
      </c>
      <c r="AV210" s="372">
        <v>4</v>
      </c>
      <c r="AW210" s="372">
        <v>5</v>
      </c>
      <c r="AX210" s="372">
        <v>6</v>
      </c>
    </row>
    <row r="211" spans="1:51" s="965" customFormat="1" ht="16.5" customHeight="1" thickBot="1">
      <c r="A211" s="1670" t="s">
        <v>520</v>
      </c>
      <c r="B211" s="1671" t="s">
        <v>161</v>
      </c>
      <c r="C211" s="1671" t="s">
        <v>161</v>
      </c>
      <c r="D211" s="1671" t="s">
        <v>161</v>
      </c>
      <c r="E211" s="1671" t="s">
        <v>161</v>
      </c>
      <c r="F211" s="1671" t="s">
        <v>161</v>
      </c>
      <c r="G211" s="1334">
        <f>G113+G207</f>
        <v>180</v>
      </c>
      <c r="H211" s="1334">
        <f>H113+H207</f>
        <v>5400</v>
      </c>
      <c r="I211" s="1334">
        <f>I113+I207</f>
        <v>188</v>
      </c>
      <c r="J211" s="1234"/>
      <c r="K211" s="57"/>
      <c r="L211" s="57"/>
      <c r="M211" s="1332"/>
      <c r="N211" s="166"/>
      <c r="O211" s="1510"/>
      <c r="P211" s="1511"/>
      <c r="Q211" s="77"/>
      <c r="R211" s="1999"/>
      <c r="S211" s="2000"/>
      <c r="T211" s="1109"/>
      <c r="U211" s="1110"/>
      <c r="V211" s="981"/>
      <c r="AS211" s="1447">
        <f aca="true" t="shared" si="31" ref="AS211:AX211">AS207+AS107+AS102+AS76+AS50</f>
        <v>33</v>
      </c>
      <c r="AT211" s="1447">
        <f t="shared" si="31"/>
        <v>27</v>
      </c>
      <c r="AU211" s="1447">
        <f t="shared" si="31"/>
        <v>26.5</v>
      </c>
      <c r="AV211" s="1447">
        <f t="shared" si="31"/>
        <v>35</v>
      </c>
      <c r="AW211" s="1447">
        <f t="shared" si="31"/>
        <v>24</v>
      </c>
      <c r="AX211" s="1447">
        <f t="shared" si="31"/>
        <v>35</v>
      </c>
      <c r="AY211" s="1096">
        <f>SUM(AS211:AX211)</f>
        <v>180.5</v>
      </c>
    </row>
    <row r="212" spans="1:50" s="965" customFormat="1" ht="16.5" thickBot="1">
      <c r="A212" s="2026" t="s">
        <v>250</v>
      </c>
      <c r="B212" s="2027"/>
      <c r="C212" s="2027"/>
      <c r="D212" s="2027"/>
      <c r="E212" s="2027"/>
      <c r="F212" s="2027"/>
      <c r="G212" s="2027"/>
      <c r="H212" s="2027"/>
      <c r="I212" s="2027"/>
      <c r="J212" s="2027"/>
      <c r="K212" s="2027"/>
      <c r="L212" s="2027"/>
      <c r="M212" s="2028"/>
      <c r="N212" s="366" t="s">
        <v>524</v>
      </c>
      <c r="O212" s="1958" t="s">
        <v>516</v>
      </c>
      <c r="P212" s="1959"/>
      <c r="Q212" s="27" t="s">
        <v>357</v>
      </c>
      <c r="R212" s="1939" t="s">
        <v>523</v>
      </c>
      <c r="S212" s="1940"/>
      <c r="T212" s="1100" t="s">
        <v>525</v>
      </c>
      <c r="U212" s="1111" t="s">
        <v>521</v>
      </c>
      <c r="V212" s="970"/>
      <c r="AS212" s="1442"/>
      <c r="AT212" s="1442"/>
      <c r="AU212" s="1442"/>
      <c r="AV212" s="1442"/>
      <c r="AW212" s="1442"/>
      <c r="AX212" s="1442"/>
    </row>
    <row r="213" spans="1:50" s="965" customFormat="1" ht="15.75">
      <c r="A213" s="1996" t="s">
        <v>26</v>
      </c>
      <c r="B213" s="1997"/>
      <c r="C213" s="1997"/>
      <c r="D213" s="1997"/>
      <c r="E213" s="1997"/>
      <c r="F213" s="1997"/>
      <c r="G213" s="1997"/>
      <c r="H213" s="1997"/>
      <c r="I213" s="1997"/>
      <c r="J213" s="1997"/>
      <c r="K213" s="1997"/>
      <c r="L213" s="1997"/>
      <c r="M213" s="1998"/>
      <c r="N213" s="1335">
        <v>4</v>
      </c>
      <c r="O213" s="1536">
        <v>3</v>
      </c>
      <c r="P213" s="1537"/>
      <c r="Q213" s="526">
        <v>4</v>
      </c>
      <c r="R213" s="2029">
        <v>4</v>
      </c>
      <c r="S213" s="2030"/>
      <c r="T213" s="1112">
        <v>2</v>
      </c>
      <c r="U213" s="1113">
        <v>2</v>
      </c>
      <c r="V213" s="1114"/>
      <c r="AM213" s="965">
        <f>12+36</f>
        <v>48</v>
      </c>
      <c r="AS213" s="1442"/>
      <c r="AT213" s="1442"/>
      <c r="AU213" s="1442"/>
      <c r="AV213" s="1442"/>
      <c r="AW213" s="1442"/>
      <c r="AX213" s="1442"/>
    </row>
    <row r="214" spans="1:50" s="965" customFormat="1" ht="15.75">
      <c r="A214" s="1996" t="s">
        <v>27</v>
      </c>
      <c r="B214" s="1997"/>
      <c r="C214" s="1997"/>
      <c r="D214" s="1997"/>
      <c r="E214" s="1997"/>
      <c r="F214" s="1997"/>
      <c r="G214" s="1997"/>
      <c r="H214" s="1997"/>
      <c r="I214" s="1997"/>
      <c r="J214" s="1997"/>
      <c r="K214" s="1997"/>
      <c r="L214" s="1997"/>
      <c r="M214" s="1998"/>
      <c r="N214" s="528">
        <v>2</v>
      </c>
      <c r="O214" s="1524">
        <v>3</v>
      </c>
      <c r="P214" s="1525"/>
      <c r="Q214" s="529">
        <v>3</v>
      </c>
      <c r="R214" s="2012">
        <v>2</v>
      </c>
      <c r="S214" s="2013"/>
      <c r="T214" s="1115">
        <v>4</v>
      </c>
      <c r="U214" s="1116">
        <v>3</v>
      </c>
      <c r="V214" s="1117"/>
      <c r="AS214" s="1442"/>
      <c r="AT214" s="1442"/>
      <c r="AU214" s="1442"/>
      <c r="AV214" s="1442"/>
      <c r="AW214" s="1442"/>
      <c r="AX214" s="1442"/>
    </row>
    <row r="215" spans="1:50" s="965" customFormat="1" ht="15.75">
      <c r="A215" s="1996" t="s">
        <v>47</v>
      </c>
      <c r="B215" s="1997"/>
      <c r="C215" s="1997"/>
      <c r="D215" s="1997"/>
      <c r="E215" s="1997"/>
      <c r="F215" s="1997"/>
      <c r="G215" s="1997"/>
      <c r="H215" s="1997"/>
      <c r="I215" s="1997"/>
      <c r="J215" s="1997"/>
      <c r="K215" s="1997"/>
      <c r="L215" s="1997"/>
      <c r="M215" s="1998"/>
      <c r="N215" s="465"/>
      <c r="O215" s="1532"/>
      <c r="P215" s="1533"/>
      <c r="Q215" s="529"/>
      <c r="R215" s="2012"/>
      <c r="S215" s="2013"/>
      <c r="T215" s="1115"/>
      <c r="U215" s="1116">
        <v>1</v>
      </c>
      <c r="V215" s="1118"/>
      <c r="AS215" s="1442"/>
      <c r="AT215" s="1442"/>
      <c r="AU215" s="1442"/>
      <c r="AV215" s="1442"/>
      <c r="AW215" s="1442"/>
      <c r="AX215" s="1442"/>
    </row>
    <row r="216" spans="1:50" s="965" customFormat="1" ht="16.5" thickBot="1">
      <c r="A216" s="1996" t="s">
        <v>48</v>
      </c>
      <c r="B216" s="1997"/>
      <c r="C216" s="1997"/>
      <c r="D216" s="1997"/>
      <c r="E216" s="1997"/>
      <c r="F216" s="1997"/>
      <c r="G216" s="1997"/>
      <c r="H216" s="1997"/>
      <c r="I216" s="1997"/>
      <c r="J216" s="1997"/>
      <c r="K216" s="1997"/>
      <c r="L216" s="1997"/>
      <c r="M216" s="1998"/>
      <c r="N216" s="1336"/>
      <c r="O216" s="2003"/>
      <c r="P216" s="2004"/>
      <c r="Q216" s="533"/>
      <c r="R216" s="2005">
        <v>2</v>
      </c>
      <c r="S216" s="2006"/>
      <c r="T216" s="1119"/>
      <c r="U216" s="1120">
        <v>1</v>
      </c>
      <c r="V216" s="1121"/>
      <c r="AS216" s="1442"/>
      <c r="AT216" s="1442"/>
      <c r="AU216" s="1442"/>
      <c r="AV216" s="1442"/>
      <c r="AW216" s="1442"/>
      <c r="AX216" s="1442"/>
    </row>
    <row r="217" spans="1:50" s="971" customFormat="1" ht="16.5" thickBot="1">
      <c r="A217" s="1417"/>
      <c r="B217" s="1337"/>
      <c r="C217" s="1337"/>
      <c r="D217" s="1337"/>
      <c r="E217" s="1337"/>
      <c r="F217" s="1337"/>
      <c r="G217" s="1337"/>
      <c r="H217" s="1337"/>
      <c r="I217" s="1337"/>
      <c r="J217" s="1337"/>
      <c r="K217" s="1337"/>
      <c r="L217" s="2010" t="s">
        <v>319</v>
      </c>
      <c r="M217" s="2011"/>
      <c r="N217" s="1993"/>
      <c r="O217" s="1994"/>
      <c r="P217" s="1995"/>
      <c r="Q217" s="2001"/>
      <c r="R217" s="2009"/>
      <c r="S217" s="2002"/>
      <c r="T217" s="2001"/>
      <c r="U217" s="2002"/>
      <c r="V217" s="982"/>
      <c r="AS217" s="1442"/>
      <c r="AT217" s="1442"/>
      <c r="AU217" s="1442"/>
      <c r="AV217" s="1442"/>
      <c r="AW217" s="1442"/>
      <c r="AX217" s="1442"/>
    </row>
    <row r="218" spans="1:50" s="972" customFormat="1" ht="16.5" customHeight="1" hidden="1" thickBot="1">
      <c r="A218" s="349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2007"/>
      <c r="O218" s="2008"/>
      <c r="P218" s="2008"/>
      <c r="Q218" s="1978"/>
      <c r="R218" s="1979"/>
      <c r="S218" s="1979"/>
      <c r="T218" s="1978"/>
      <c r="U218" s="1979"/>
      <c r="V218" s="1979"/>
      <c r="W218" s="984"/>
      <c r="X218" s="984"/>
      <c r="Y218" s="985"/>
      <c r="AS218" s="1439"/>
      <c r="AT218" s="1439"/>
      <c r="AU218" s="1439"/>
      <c r="AV218" s="1439"/>
      <c r="AW218" s="1439"/>
      <c r="AX218" s="1439"/>
    </row>
    <row r="219" spans="2:38" ht="35.25" customHeight="1">
      <c r="B219" s="1418" t="s">
        <v>510</v>
      </c>
      <c r="C219" s="1983"/>
      <c r="D219" s="1983"/>
      <c r="E219" s="1983"/>
      <c r="F219" s="1983"/>
      <c r="G219" s="1983"/>
      <c r="H219" s="1977" t="s">
        <v>89</v>
      </c>
      <c r="I219" s="1977"/>
      <c r="J219" s="1977"/>
      <c r="K219" s="1977"/>
      <c r="L219" s="1977"/>
      <c r="N219" s="2023"/>
      <c r="O219" s="2023"/>
      <c r="P219" s="2023"/>
      <c r="Q219" s="2023"/>
      <c r="R219" s="2023"/>
      <c r="S219" s="2023"/>
      <c r="T219" s="2023"/>
      <c r="U219" s="2023"/>
      <c r="V219" s="2023"/>
      <c r="W219" s="965"/>
      <c r="X219" s="965"/>
      <c r="Y219" s="965"/>
      <c r="Z219" s="965"/>
      <c r="AA219" s="965"/>
      <c r="AB219" s="965"/>
      <c r="AC219" s="965"/>
      <c r="AD219" s="965"/>
      <c r="AE219" s="965"/>
      <c r="AF219" s="965"/>
      <c r="AG219" s="965"/>
      <c r="AH219" s="965"/>
      <c r="AI219" s="965"/>
      <c r="AJ219" s="965"/>
      <c r="AK219" s="965"/>
      <c r="AL219" s="965"/>
    </row>
    <row r="220" spans="2:38" ht="31.5" customHeight="1">
      <c r="B220" s="1418" t="s">
        <v>511</v>
      </c>
      <c r="C220" s="1976"/>
      <c r="D220" s="1976"/>
      <c r="E220" s="1976"/>
      <c r="F220" s="1976"/>
      <c r="G220" s="1976"/>
      <c r="H220" s="1977" t="s">
        <v>398</v>
      </c>
      <c r="I220" s="1977"/>
      <c r="J220" s="1977"/>
      <c r="K220" s="1977"/>
      <c r="L220" s="1977"/>
      <c r="N220" s="1978"/>
      <c r="O220" s="1979"/>
      <c r="P220" s="1979"/>
      <c r="Q220" s="1979"/>
      <c r="R220" s="1979"/>
      <c r="S220" s="1979"/>
      <c r="T220" s="1979"/>
      <c r="U220" s="1979"/>
      <c r="V220" s="1979"/>
      <c r="W220" s="965"/>
      <c r="X220" s="965"/>
      <c r="Y220" s="965"/>
      <c r="Z220" s="965"/>
      <c r="AA220" s="965"/>
      <c r="AB220" s="965"/>
      <c r="AC220" s="965"/>
      <c r="AD220" s="965"/>
      <c r="AE220" s="965"/>
      <c r="AF220" s="965"/>
      <c r="AG220" s="965"/>
      <c r="AH220" s="965"/>
      <c r="AI220" s="965"/>
      <c r="AJ220" s="965"/>
      <c r="AK220" s="965"/>
      <c r="AL220" s="965"/>
    </row>
    <row r="221" spans="2:38" ht="37.5" customHeight="1">
      <c r="B221" s="1418" t="s">
        <v>399</v>
      </c>
      <c r="C221" s="1976"/>
      <c r="D221" s="1976"/>
      <c r="E221" s="1976"/>
      <c r="F221" s="1976"/>
      <c r="G221" s="1976"/>
      <c r="H221" s="1977" t="s">
        <v>400</v>
      </c>
      <c r="I221" s="1977"/>
      <c r="J221" s="1977"/>
      <c r="K221" s="1977"/>
      <c r="L221" s="1977"/>
      <c r="R221" s="983"/>
      <c r="S221" s="983"/>
      <c r="T221" s="983"/>
      <c r="U221" s="983"/>
      <c r="V221" s="983"/>
      <c r="W221" s="965"/>
      <c r="X221" s="965"/>
      <c r="Y221" s="965"/>
      <c r="Z221" s="965"/>
      <c r="AA221" s="965"/>
      <c r="AB221" s="965"/>
      <c r="AC221" s="965"/>
      <c r="AD221" s="965"/>
      <c r="AE221" s="965"/>
      <c r="AF221" s="965"/>
      <c r="AG221" s="965"/>
      <c r="AH221" s="965"/>
      <c r="AI221" s="965"/>
      <c r="AJ221" s="965"/>
      <c r="AK221" s="965"/>
      <c r="AL221" s="965"/>
    </row>
    <row r="222" spans="2:38" ht="36" customHeight="1">
      <c r="B222" s="1125" t="s">
        <v>512</v>
      </c>
      <c r="C222" s="1982"/>
      <c r="D222" s="1982"/>
      <c r="E222" s="1982"/>
      <c r="F222" s="1982"/>
      <c r="G222" s="1982"/>
      <c r="H222" s="1977" t="s">
        <v>398</v>
      </c>
      <c r="I222" s="1977"/>
      <c r="J222" s="1977"/>
      <c r="K222" s="1977"/>
      <c r="L222" s="1977"/>
      <c r="R222" s="983"/>
      <c r="S222" s="983"/>
      <c r="T222" s="983"/>
      <c r="U222" s="983"/>
      <c r="V222" s="1058"/>
      <c r="W222" s="965"/>
      <c r="X222" s="965"/>
      <c r="Y222" s="965"/>
      <c r="Z222" s="965"/>
      <c r="AA222" s="965"/>
      <c r="AB222" s="965"/>
      <c r="AC222" s="965"/>
      <c r="AD222" s="965"/>
      <c r="AE222" s="965"/>
      <c r="AF222" s="965"/>
      <c r="AG222" s="965"/>
      <c r="AH222" s="965"/>
      <c r="AI222" s="965"/>
      <c r="AJ222" s="965"/>
      <c r="AK222" s="965"/>
      <c r="AL222" s="965"/>
    </row>
    <row r="223" ht="12.75">
      <c r="V223" s="934"/>
    </row>
    <row r="224" ht="12.75">
      <c r="V224" s="934"/>
    </row>
    <row r="225" ht="12.75">
      <c r="V225" s="934"/>
    </row>
    <row r="226" ht="12.75" hidden="1">
      <c r="V226" s="934"/>
    </row>
    <row r="227" ht="12" customHeight="1" hidden="1">
      <c r="V227" s="934"/>
    </row>
    <row r="228" ht="12.75" hidden="1">
      <c r="V228" s="934"/>
    </row>
    <row r="229" ht="12.75" hidden="1">
      <c r="V229" s="934"/>
    </row>
    <row r="230" spans="2:22" ht="12.75" hidden="1">
      <c r="B230" s="171" t="s">
        <v>366</v>
      </c>
      <c r="C230" s="171" t="s">
        <v>365</v>
      </c>
      <c r="D230" s="171" t="s">
        <v>367</v>
      </c>
      <c r="E230" s="171" t="s">
        <v>368</v>
      </c>
      <c r="F230" s="171" t="s">
        <v>369</v>
      </c>
      <c r="V230" s="934"/>
    </row>
    <row r="231" spans="3:22" ht="12.75" hidden="1">
      <c r="C231" s="1338">
        <f>I50</f>
        <v>108</v>
      </c>
      <c r="D231" s="1338">
        <f>J50</f>
        <v>0</v>
      </c>
      <c r="E231" s="1338">
        <f>K50</f>
        <v>0</v>
      </c>
      <c r="F231" s="1338">
        <f>L50</f>
        <v>0</v>
      </c>
      <c r="V231" s="934"/>
    </row>
    <row r="232" spans="3:22" ht="12.75" hidden="1">
      <c r="C232" s="1339">
        <f>I76</f>
        <v>50</v>
      </c>
      <c r="D232" s="1339">
        <f>J76</f>
        <v>0</v>
      </c>
      <c r="E232" s="1339">
        <f>K76</f>
        <v>0</v>
      </c>
      <c r="F232" s="1339">
        <f>L76</f>
        <v>0</v>
      </c>
      <c r="V232" s="934"/>
    </row>
    <row r="233" spans="3:22" ht="12.75" hidden="1">
      <c r="C233" s="1339">
        <f>I97</f>
        <v>46</v>
      </c>
      <c r="D233" s="1339" t="str">
        <f>J97</f>
        <v>36/0</v>
      </c>
      <c r="E233" s="1339">
        <f>K97</f>
        <v>0</v>
      </c>
      <c r="F233" s="1339" t="str">
        <f>L97</f>
        <v>4/6</v>
      </c>
      <c r="V233" s="934"/>
    </row>
    <row r="234" spans="3:22" ht="12.75" hidden="1">
      <c r="C234" s="1339" t="e">
        <f>#REF!</f>
        <v>#REF!</v>
      </c>
      <c r="D234" s="1339" t="e">
        <f>#REF!</f>
        <v>#REF!</v>
      </c>
      <c r="E234" s="1339" t="e">
        <f>#REF!</f>
        <v>#REF!</v>
      </c>
      <c r="F234" s="1339" t="e">
        <f>#REF!</f>
        <v>#REF!</v>
      </c>
      <c r="V234" s="934"/>
    </row>
    <row r="235" spans="3:22" ht="12.75" hidden="1">
      <c r="C235" s="1338" t="e">
        <f>SUM(C231:C234)</f>
        <v>#REF!</v>
      </c>
      <c r="D235" s="1338" t="e">
        <f>SUM(D231:D234)</f>
        <v>#REF!</v>
      </c>
      <c r="E235" s="1338" t="e">
        <f>SUM(E231:E234)</f>
        <v>#REF!</v>
      </c>
      <c r="F235" s="1338" t="e">
        <f>SUM(F231:F234)</f>
        <v>#REF!</v>
      </c>
      <c r="V235" s="934"/>
    </row>
    <row r="236" ht="12.75" hidden="1">
      <c r="V236" s="934"/>
    </row>
    <row r="237" ht="12.75" hidden="1">
      <c r="V237" s="934"/>
    </row>
    <row r="238" ht="12.75" hidden="1">
      <c r="V238" s="934"/>
    </row>
    <row r="239" spans="3:22" ht="12.75" hidden="1">
      <c r="C239" s="171">
        <v>344</v>
      </c>
      <c r="D239" s="171">
        <v>216</v>
      </c>
      <c r="E239" s="171">
        <v>68</v>
      </c>
      <c r="F239" s="171">
        <v>60</v>
      </c>
      <c r="V239" s="934"/>
    </row>
    <row r="240" ht="12.75" hidden="1">
      <c r="V240" s="934"/>
    </row>
    <row r="241" spans="4:22" ht="12.75" hidden="1">
      <c r="D241" s="171">
        <v>216</v>
      </c>
      <c r="E241" s="171">
        <v>56</v>
      </c>
      <c r="F241" s="171">
        <v>36</v>
      </c>
      <c r="V241" s="934"/>
    </row>
    <row r="242" spans="4:22" ht="12.75" hidden="1">
      <c r="D242" s="171">
        <v>0</v>
      </c>
      <c r="E242" s="171">
        <v>12</v>
      </c>
      <c r="F242" s="171">
        <v>24</v>
      </c>
      <c r="V242" s="934"/>
    </row>
    <row r="243" ht="12.75" hidden="1">
      <c r="V243" s="934"/>
    </row>
    <row r="244" ht="12.75" hidden="1">
      <c r="V244" s="934"/>
    </row>
    <row r="245" spans="2:22" ht="12.75" hidden="1">
      <c r="B245" s="171" t="s">
        <v>380</v>
      </c>
      <c r="V245" s="934"/>
    </row>
    <row r="246" spans="3:22" ht="12.75" hidden="1">
      <c r="C246" s="171" t="s">
        <v>365</v>
      </c>
      <c r="D246" s="171" t="s">
        <v>367</v>
      </c>
      <c r="E246" s="171" t="s">
        <v>368</v>
      </c>
      <c r="F246" s="171" t="s">
        <v>369</v>
      </c>
      <c r="H246" s="171" t="s">
        <v>381</v>
      </c>
      <c r="I246" s="171" t="s">
        <v>368</v>
      </c>
      <c r="J246" s="171" t="s">
        <v>382</v>
      </c>
      <c r="V246" s="934"/>
    </row>
    <row r="247" spans="3:22" ht="12.75" hidden="1">
      <c r="C247" s="1338">
        <f aca="true" t="shared" si="32" ref="C247:F248">C231</f>
        <v>108</v>
      </c>
      <c r="D247" s="1338">
        <f t="shared" si="32"/>
        <v>0</v>
      </c>
      <c r="E247" s="1338">
        <f t="shared" si="32"/>
        <v>0</v>
      </c>
      <c r="F247" s="1338">
        <f t="shared" si="32"/>
        <v>0</v>
      </c>
      <c r="H247" s="171">
        <v>4</v>
      </c>
      <c r="J247" s="171">
        <v>4</v>
      </c>
      <c r="V247" s="934"/>
    </row>
    <row r="248" spans="3:22" ht="12.75" hidden="1">
      <c r="C248" s="1338">
        <f t="shared" si="32"/>
        <v>50</v>
      </c>
      <c r="D248" s="1338">
        <f t="shared" si="32"/>
        <v>0</v>
      </c>
      <c r="E248" s="1338">
        <f t="shared" si="32"/>
        <v>0</v>
      </c>
      <c r="F248" s="1338">
        <f t="shared" si="32"/>
        <v>0</v>
      </c>
      <c r="H248" s="171">
        <v>76</v>
      </c>
      <c r="I248" s="171">
        <v>20</v>
      </c>
      <c r="J248" s="171">
        <v>18</v>
      </c>
      <c r="V248" s="934"/>
    </row>
    <row r="249" spans="3:22" ht="12.75" hidden="1">
      <c r="C249" s="1340" t="e">
        <f>#REF!</f>
        <v>#REF!</v>
      </c>
      <c r="D249" s="1340" t="e">
        <f>#REF!</f>
        <v>#REF!</v>
      </c>
      <c r="E249" s="1340" t="e">
        <f>#REF!</f>
        <v>#REF!</v>
      </c>
      <c r="F249" s="1340" t="e">
        <f>#REF!</f>
        <v>#REF!</v>
      </c>
      <c r="H249" s="171">
        <v>22</v>
      </c>
      <c r="I249" s="171">
        <v>8</v>
      </c>
      <c r="J249" s="171">
        <v>2</v>
      </c>
      <c r="V249" s="934"/>
    </row>
    <row r="250" spans="3:22" ht="12.75" hidden="1">
      <c r="C250" s="1339" t="e">
        <f>#REF!</f>
        <v>#REF!</v>
      </c>
      <c r="D250" s="1339" t="e">
        <f>#REF!</f>
        <v>#REF!</v>
      </c>
      <c r="E250" s="1339" t="e">
        <f>#REF!</f>
        <v>#REF!</v>
      </c>
      <c r="F250" s="1339" t="e">
        <f>#REF!</f>
        <v>#REF!</v>
      </c>
      <c r="H250" s="171">
        <v>130</v>
      </c>
      <c r="I250" s="171">
        <f>46+26</f>
        <v>72</v>
      </c>
      <c r="J250" s="171">
        <v>38</v>
      </c>
      <c r="V250" s="934"/>
    </row>
    <row r="251" spans="3:22" ht="12.75" hidden="1">
      <c r="C251" s="1338" t="e">
        <f>SUM(C247:C250)</f>
        <v>#REF!</v>
      </c>
      <c r="H251" s="171">
        <f>SUM(H247:H250)</f>
        <v>232</v>
      </c>
      <c r="I251" s="171">
        <f>SUM(I247:I250)</f>
        <v>100</v>
      </c>
      <c r="J251" s="171">
        <f>SUM(J247:J250)</f>
        <v>62</v>
      </c>
      <c r="V251" s="934"/>
    </row>
    <row r="252" ht="12.75" hidden="1">
      <c r="V252" s="934"/>
    </row>
    <row r="253" ht="12.75" hidden="1">
      <c r="V253" s="934"/>
    </row>
    <row r="254" spans="3:22" ht="12.75" hidden="1">
      <c r="C254" s="237"/>
      <c r="D254" s="237" t="s">
        <v>383</v>
      </c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V254" s="934"/>
    </row>
    <row r="255" spans="3:22" ht="12.75" hidden="1">
      <c r="C255" s="1888">
        <v>1</v>
      </c>
      <c r="D255" s="1888"/>
      <c r="E255" s="1888"/>
      <c r="F255" s="1888"/>
      <c r="G255" s="1888">
        <v>2</v>
      </c>
      <c r="H255" s="1888"/>
      <c r="I255" s="1888"/>
      <c r="J255" s="1888"/>
      <c r="K255" s="1888">
        <v>3</v>
      </c>
      <c r="L255" s="1888"/>
      <c r="M255" s="1888"/>
      <c r="N255" s="1888"/>
      <c r="V255" s="934"/>
    </row>
    <row r="256" spans="3:22" ht="12.75" hidden="1">
      <c r="C256" s="1877">
        <v>1</v>
      </c>
      <c r="D256" s="1878"/>
      <c r="E256" s="1877">
        <v>2</v>
      </c>
      <c r="F256" s="1878"/>
      <c r="G256" s="1877">
        <v>3</v>
      </c>
      <c r="H256" s="1878"/>
      <c r="I256" s="1877">
        <v>4</v>
      </c>
      <c r="J256" s="1878"/>
      <c r="K256" s="1888">
        <v>5</v>
      </c>
      <c r="L256" s="1888"/>
      <c r="M256" s="1888">
        <v>6</v>
      </c>
      <c r="N256" s="1888"/>
      <c r="O256" s="171" t="s">
        <v>396</v>
      </c>
      <c r="Q256" s="171" t="s">
        <v>368</v>
      </c>
      <c r="S256" s="935" t="s">
        <v>369</v>
      </c>
      <c r="V256" s="934"/>
    </row>
    <row r="257" spans="3:22" ht="12.75" hidden="1">
      <c r="C257" s="237" t="s">
        <v>384</v>
      </c>
      <c r="D257" s="237" t="s">
        <v>385</v>
      </c>
      <c r="E257" s="237" t="s">
        <v>384</v>
      </c>
      <c r="F257" s="237" t="s">
        <v>385</v>
      </c>
      <c r="G257" s="237" t="s">
        <v>384</v>
      </c>
      <c r="H257" s="237" t="s">
        <v>385</v>
      </c>
      <c r="I257" s="237" t="s">
        <v>384</v>
      </c>
      <c r="J257" s="237" t="s">
        <v>385</v>
      </c>
      <c r="K257" s="237"/>
      <c r="L257" s="237"/>
      <c r="M257" s="237"/>
      <c r="N257" s="1341"/>
      <c r="O257" s="237" t="s">
        <v>384</v>
      </c>
      <c r="P257" s="237" t="s">
        <v>385</v>
      </c>
      <c r="Q257" s="237" t="s">
        <v>384</v>
      </c>
      <c r="R257" s="845" t="s">
        <v>385</v>
      </c>
      <c r="S257" s="845" t="s">
        <v>384</v>
      </c>
      <c r="T257" s="845" t="s">
        <v>385</v>
      </c>
      <c r="V257" s="934"/>
    </row>
    <row r="258" spans="3:22" ht="12.75" hidden="1">
      <c r="C258" s="237">
        <v>4</v>
      </c>
      <c r="D258" s="237">
        <v>0</v>
      </c>
      <c r="E258" s="237">
        <v>0</v>
      </c>
      <c r="F258" s="237">
        <v>0</v>
      </c>
      <c r="G258" s="237">
        <v>0</v>
      </c>
      <c r="H258" s="237">
        <v>0</v>
      </c>
      <c r="I258" s="237">
        <v>0</v>
      </c>
      <c r="J258" s="237">
        <v>0</v>
      </c>
      <c r="K258" s="237"/>
      <c r="L258" s="237"/>
      <c r="M258" s="237">
        <v>4</v>
      </c>
      <c r="N258" s="1341">
        <v>0</v>
      </c>
      <c r="O258" s="237">
        <v>4</v>
      </c>
      <c r="P258" s="237"/>
      <c r="Q258" s="237"/>
      <c r="R258" s="845"/>
      <c r="S258" s="845">
        <v>4</v>
      </c>
      <c r="T258" s="845"/>
      <c r="V258" s="934"/>
    </row>
    <row r="259" spans="3:22" ht="12.75" hidden="1">
      <c r="C259" s="237">
        <v>46</v>
      </c>
      <c r="D259" s="237">
        <v>12</v>
      </c>
      <c r="E259" s="237">
        <v>26</v>
      </c>
      <c r="F259" s="237">
        <v>8</v>
      </c>
      <c r="G259" s="237">
        <v>0</v>
      </c>
      <c r="H259" s="237">
        <v>0</v>
      </c>
      <c r="I259" s="237">
        <v>8</v>
      </c>
      <c r="J259" s="237">
        <v>2</v>
      </c>
      <c r="K259" s="237">
        <v>12</v>
      </c>
      <c r="L259" s="237">
        <v>0</v>
      </c>
      <c r="M259" s="237"/>
      <c r="N259" s="1341"/>
      <c r="O259" s="237">
        <v>76</v>
      </c>
      <c r="P259" s="237">
        <v>0</v>
      </c>
      <c r="Q259" s="237">
        <v>16</v>
      </c>
      <c r="R259" s="845">
        <v>4</v>
      </c>
      <c r="S259" s="845">
        <v>0</v>
      </c>
      <c r="T259" s="845">
        <v>18</v>
      </c>
      <c r="V259" s="934"/>
    </row>
    <row r="260" spans="3:22" ht="12.75" hidden="1">
      <c r="C260" s="237"/>
      <c r="D260" s="237"/>
      <c r="E260" s="237">
        <v>20</v>
      </c>
      <c r="F260" s="237">
        <v>0</v>
      </c>
      <c r="G260" s="237">
        <v>12</v>
      </c>
      <c r="H260" s="237">
        <v>0</v>
      </c>
      <c r="I260" s="237"/>
      <c r="J260" s="237"/>
      <c r="K260" s="237"/>
      <c r="L260" s="237"/>
      <c r="M260" s="237"/>
      <c r="N260" s="1341"/>
      <c r="O260" s="237">
        <v>22</v>
      </c>
      <c r="P260" s="237"/>
      <c r="Q260" s="237">
        <v>8</v>
      </c>
      <c r="R260" s="845"/>
      <c r="S260" s="845">
        <v>2</v>
      </c>
      <c r="T260" s="845"/>
      <c r="V260" s="934"/>
    </row>
    <row r="261" spans="3:22" ht="12.75" hidden="1">
      <c r="C261" s="237"/>
      <c r="D261" s="237"/>
      <c r="E261" s="237">
        <v>12</v>
      </c>
      <c r="F261" s="237">
        <v>0</v>
      </c>
      <c r="G261" s="237">
        <v>40</v>
      </c>
      <c r="H261" s="237">
        <v>24</v>
      </c>
      <c r="I261" s="237">
        <v>36</v>
      </c>
      <c r="J261" s="237">
        <v>16</v>
      </c>
      <c r="K261" s="237">
        <v>44</v>
      </c>
      <c r="L261" s="237">
        <v>12</v>
      </c>
      <c r="M261" s="237">
        <v>40</v>
      </c>
      <c r="N261" s="1341">
        <v>16</v>
      </c>
      <c r="O261" s="237">
        <v>108</v>
      </c>
      <c r="P261" s="237">
        <v>22</v>
      </c>
      <c r="Q261" s="237">
        <v>46</v>
      </c>
      <c r="R261" s="845">
        <v>26</v>
      </c>
      <c r="S261" s="845">
        <v>18</v>
      </c>
      <c r="T261" s="845">
        <v>20</v>
      </c>
      <c r="V261" s="934"/>
    </row>
    <row r="262" spans="3:22" ht="12.75" hidden="1">
      <c r="C262" s="171">
        <f>SUM(C258:C261)</f>
        <v>50</v>
      </c>
      <c r="D262" s="171">
        <f aca="true" t="shared" si="33" ref="D262:N262">SUM(D258:D261)</f>
        <v>12</v>
      </c>
      <c r="E262" s="171">
        <f t="shared" si="33"/>
        <v>58</v>
      </c>
      <c r="F262" s="171">
        <f t="shared" si="33"/>
        <v>8</v>
      </c>
      <c r="G262" s="171">
        <f t="shared" si="33"/>
        <v>52</v>
      </c>
      <c r="H262" s="171">
        <f t="shared" si="33"/>
        <v>24</v>
      </c>
      <c r="I262" s="171">
        <f t="shared" si="33"/>
        <v>44</v>
      </c>
      <c r="J262" s="171">
        <f t="shared" si="33"/>
        <v>18</v>
      </c>
      <c r="K262" s="171">
        <f t="shared" si="33"/>
        <v>56</v>
      </c>
      <c r="L262" s="171">
        <f t="shared" si="33"/>
        <v>12</v>
      </c>
      <c r="M262" s="171">
        <f t="shared" si="33"/>
        <v>44</v>
      </c>
      <c r="N262" s="171">
        <f t="shared" si="33"/>
        <v>16</v>
      </c>
      <c r="O262" s="237">
        <f aca="true" t="shared" si="34" ref="O262:T262">SUM(O258:O261)</f>
        <v>210</v>
      </c>
      <c r="P262" s="237">
        <f t="shared" si="34"/>
        <v>22</v>
      </c>
      <c r="Q262" s="237">
        <f t="shared" si="34"/>
        <v>70</v>
      </c>
      <c r="R262" s="845">
        <f t="shared" si="34"/>
        <v>30</v>
      </c>
      <c r="S262" s="845">
        <f t="shared" si="34"/>
        <v>24</v>
      </c>
      <c r="T262" s="845">
        <f t="shared" si="34"/>
        <v>38</v>
      </c>
      <c r="V262" s="934"/>
    </row>
    <row r="263" ht="12.75" hidden="1">
      <c r="V263" s="934"/>
    </row>
    <row r="264" ht="12.75" hidden="1">
      <c r="V264" s="934"/>
    </row>
    <row r="265" ht="12.75" hidden="1">
      <c r="V265" s="934"/>
    </row>
    <row r="266" ht="12.75" hidden="1">
      <c r="V266" s="934"/>
    </row>
    <row r="267" spans="1:22" ht="12.75" hidden="1">
      <c r="A267" s="171" t="s">
        <v>386</v>
      </c>
      <c r="B267" s="237"/>
      <c r="C267" s="237"/>
      <c r="D267" s="237"/>
      <c r="E267" s="237"/>
      <c r="F267" s="237"/>
      <c r="G267" s="237"/>
      <c r="H267" s="237"/>
      <c r="V267" s="934"/>
    </row>
    <row r="268" spans="2:22" ht="12.75" hidden="1">
      <c r="B268" s="237"/>
      <c r="C268" s="237" t="s">
        <v>390</v>
      </c>
      <c r="D268" s="237"/>
      <c r="E268" s="237"/>
      <c r="F268" s="237"/>
      <c r="G268" s="237"/>
      <c r="H268" s="237"/>
      <c r="J268" s="237"/>
      <c r="V268" s="934"/>
    </row>
    <row r="269" spans="2:22" ht="12.75" hidden="1">
      <c r="B269" s="237"/>
      <c r="C269" s="237">
        <v>1</v>
      </c>
      <c r="D269" s="237">
        <v>2</v>
      </c>
      <c r="E269" s="237">
        <v>3</v>
      </c>
      <c r="F269" s="237">
        <v>4</v>
      </c>
      <c r="G269" s="237">
        <v>5</v>
      </c>
      <c r="H269" s="237">
        <v>6</v>
      </c>
      <c r="J269" s="237"/>
      <c r="V269" s="934"/>
    </row>
    <row r="270" spans="1:22" ht="12.75" hidden="1">
      <c r="A270" s="171" t="s">
        <v>387</v>
      </c>
      <c r="B270" s="237" t="s">
        <v>388</v>
      </c>
      <c r="C270" s="237">
        <f aca="true" t="shared" si="35" ref="C270:H270">COUNTIF($C$11:$C$47,C269)</f>
        <v>4</v>
      </c>
      <c r="D270" s="237">
        <f t="shared" si="35"/>
        <v>2</v>
      </c>
      <c r="E270" s="237">
        <f t="shared" si="35"/>
        <v>0</v>
      </c>
      <c r="F270" s="237">
        <f t="shared" si="35"/>
        <v>1</v>
      </c>
      <c r="G270" s="237">
        <f t="shared" si="35"/>
        <v>1</v>
      </c>
      <c r="H270" s="237">
        <f t="shared" si="35"/>
        <v>0</v>
      </c>
      <c r="V270" s="934"/>
    </row>
    <row r="271" spans="2:22" ht="12.75" hidden="1">
      <c r="B271" s="237" t="s">
        <v>389</v>
      </c>
      <c r="C271" s="237">
        <f aca="true" t="shared" si="36" ref="C271:H271">COUNTIF($D$11:$D$47,C269)</f>
        <v>3</v>
      </c>
      <c r="D271" s="237">
        <f t="shared" si="36"/>
        <v>0</v>
      </c>
      <c r="E271" s="237">
        <f t="shared" si="36"/>
        <v>0</v>
      </c>
      <c r="F271" s="237">
        <f t="shared" si="36"/>
        <v>0</v>
      </c>
      <c r="G271" s="237">
        <f t="shared" si="36"/>
        <v>0</v>
      </c>
      <c r="H271" s="237">
        <f t="shared" si="36"/>
        <v>0</v>
      </c>
      <c r="V271" s="934"/>
    </row>
    <row r="272" ht="12.75" hidden="1">
      <c r="V272" s="934"/>
    </row>
    <row r="273" ht="12.75" hidden="1">
      <c r="V273" s="934"/>
    </row>
    <row r="274" spans="2:22" ht="12.75" hidden="1">
      <c r="B274" s="237"/>
      <c r="C274" s="237" t="s">
        <v>390</v>
      </c>
      <c r="D274" s="237"/>
      <c r="E274" s="237"/>
      <c r="F274" s="237"/>
      <c r="G274" s="237"/>
      <c r="H274" s="237"/>
      <c r="V274" s="934"/>
    </row>
    <row r="275" spans="2:22" ht="12.75" hidden="1">
      <c r="B275" s="237"/>
      <c r="C275" s="237">
        <v>1</v>
      </c>
      <c r="D275" s="237">
        <v>2</v>
      </c>
      <c r="E275" s="237">
        <v>3</v>
      </c>
      <c r="F275" s="237">
        <v>4</v>
      </c>
      <c r="G275" s="237">
        <v>5</v>
      </c>
      <c r="H275" s="237">
        <v>6</v>
      </c>
      <c r="V275" s="934"/>
    </row>
    <row r="276" spans="1:22" ht="12.75" hidden="1">
      <c r="A276" s="171" t="s">
        <v>391</v>
      </c>
      <c r="B276" s="237" t="s">
        <v>388</v>
      </c>
      <c r="C276" s="237">
        <f aca="true" t="shared" si="37" ref="C276:H276">COUNTIF($C$52:$C$71,C275)</f>
        <v>0</v>
      </c>
      <c r="D276" s="237">
        <f t="shared" si="37"/>
        <v>1</v>
      </c>
      <c r="E276" s="237">
        <f t="shared" si="37"/>
        <v>1</v>
      </c>
      <c r="F276" s="237">
        <f t="shared" si="37"/>
        <v>0</v>
      </c>
      <c r="G276" s="237">
        <f t="shared" si="37"/>
        <v>0</v>
      </c>
      <c r="H276" s="237">
        <f t="shared" si="37"/>
        <v>0</v>
      </c>
      <c r="V276" s="934"/>
    </row>
    <row r="277" spans="2:8" ht="12.75" hidden="1">
      <c r="B277" s="237" t="s">
        <v>389</v>
      </c>
      <c r="C277" s="237">
        <f aca="true" t="shared" si="38" ref="C277:H277">COUNTIF($D$52:$D$71,C275)</f>
        <v>0</v>
      </c>
      <c r="D277" s="237">
        <f t="shared" si="38"/>
        <v>3</v>
      </c>
      <c r="E277" s="237">
        <f t="shared" si="38"/>
        <v>1</v>
      </c>
      <c r="F277" s="237">
        <f t="shared" si="38"/>
        <v>0</v>
      </c>
      <c r="G277" s="237">
        <f t="shared" si="38"/>
        <v>1</v>
      </c>
      <c r="H277" s="237">
        <f t="shared" si="38"/>
        <v>0</v>
      </c>
    </row>
    <row r="278" ht="12.75" hidden="1"/>
    <row r="279" ht="12.75" hidden="1"/>
    <row r="280" ht="12.75" hidden="1"/>
    <row r="281" spans="1:8" ht="12.75" hidden="1">
      <c r="A281" s="171" t="s">
        <v>366</v>
      </c>
      <c r="B281" s="237"/>
      <c r="C281" s="237" t="s">
        <v>390</v>
      </c>
      <c r="D281" s="237"/>
      <c r="E281" s="237"/>
      <c r="F281" s="237"/>
      <c r="G281" s="237"/>
      <c r="H281" s="237"/>
    </row>
    <row r="282" spans="1:8" ht="12.75" hidden="1">
      <c r="A282" s="171" t="s">
        <v>392</v>
      </c>
      <c r="B282" s="237"/>
      <c r="C282" s="237">
        <v>1</v>
      </c>
      <c r="D282" s="237">
        <v>2</v>
      </c>
      <c r="E282" s="237">
        <v>3</v>
      </c>
      <c r="F282" s="237">
        <v>4</v>
      </c>
      <c r="G282" s="237">
        <v>5</v>
      </c>
      <c r="H282" s="237">
        <v>6</v>
      </c>
    </row>
    <row r="283" spans="2:8" ht="12.75" hidden="1">
      <c r="B283" s="237" t="s">
        <v>388</v>
      </c>
      <c r="C283" s="237">
        <f aca="true" t="shared" si="39" ref="C283:H283">COUNTIF($C$80:$C$94,C282)</f>
        <v>0</v>
      </c>
      <c r="D283" s="237">
        <f t="shared" si="39"/>
        <v>2</v>
      </c>
      <c r="E283" s="237">
        <f t="shared" si="39"/>
        <v>0</v>
      </c>
      <c r="F283" s="237">
        <f t="shared" si="39"/>
        <v>1</v>
      </c>
      <c r="G283" s="237">
        <f t="shared" si="39"/>
        <v>0</v>
      </c>
      <c r="H283" s="237">
        <f t="shared" si="39"/>
        <v>0</v>
      </c>
    </row>
    <row r="284" spans="2:8" ht="12.75" hidden="1">
      <c r="B284" s="237" t="s">
        <v>389</v>
      </c>
      <c r="C284" s="237">
        <f aca="true" t="shared" si="40" ref="C284:H284">COUNTIF($D$80:$D$94,C282)</f>
        <v>0</v>
      </c>
      <c r="D284" s="237">
        <f t="shared" si="40"/>
        <v>1</v>
      </c>
      <c r="E284" s="237">
        <f t="shared" si="40"/>
        <v>1</v>
      </c>
      <c r="F284" s="237">
        <f t="shared" si="40"/>
        <v>0</v>
      </c>
      <c r="G284" s="237">
        <f t="shared" si="40"/>
        <v>0</v>
      </c>
      <c r="H284" s="237">
        <f t="shared" si="40"/>
        <v>0</v>
      </c>
    </row>
    <row r="285" ht="12.75" hidden="1"/>
    <row r="286" ht="12.75" hidden="1"/>
    <row r="287" spans="2:8" ht="12.75" hidden="1">
      <c r="B287" s="237"/>
      <c r="C287" s="237" t="s">
        <v>390</v>
      </c>
      <c r="D287" s="237"/>
      <c r="E287" s="237"/>
      <c r="F287" s="237"/>
      <c r="G287" s="237"/>
      <c r="H287" s="237"/>
    </row>
    <row r="288" spans="1:8" ht="12.75" hidden="1">
      <c r="A288" s="171" t="s">
        <v>393</v>
      </c>
      <c r="B288" s="237"/>
      <c r="C288" s="237">
        <v>1</v>
      </c>
      <c r="D288" s="237">
        <v>2</v>
      </c>
      <c r="E288" s="237">
        <v>3</v>
      </c>
      <c r="F288" s="237">
        <v>4</v>
      </c>
      <c r="G288" s="237">
        <v>5</v>
      </c>
      <c r="H288" s="237">
        <v>6</v>
      </c>
    </row>
    <row r="289" spans="2:8" ht="12.75" hidden="1">
      <c r="B289" s="237" t="s">
        <v>388</v>
      </c>
      <c r="C289" s="237" t="e">
        <f>COUNTIF(#REF!,C288)</f>
        <v>#REF!</v>
      </c>
      <c r="D289" s="237" t="e">
        <f>COUNTIF(#REF!,D288)</f>
        <v>#REF!</v>
      </c>
      <c r="E289" s="237" t="e">
        <f>COUNTIF(#REF!,E288)</f>
        <v>#REF!</v>
      </c>
      <c r="F289" s="237" t="e">
        <f>COUNTIF(#REF!,F288)</f>
        <v>#REF!</v>
      </c>
      <c r="G289" s="237" t="e">
        <f>COUNTIF(#REF!,G288)</f>
        <v>#REF!</v>
      </c>
      <c r="H289" s="237" t="e">
        <f>COUNTIF(#REF!,H288)</f>
        <v>#REF!</v>
      </c>
    </row>
    <row r="290" spans="2:8" ht="12.75" hidden="1">
      <c r="B290" s="237" t="s">
        <v>389</v>
      </c>
      <c r="C290" s="237" t="e">
        <f>COUNTIF(#REF!,C288)</f>
        <v>#REF!</v>
      </c>
      <c r="D290" s="237" t="e">
        <f>COUNTIF(#REF!,D288)</f>
        <v>#REF!</v>
      </c>
      <c r="E290" s="237" t="e">
        <f>COUNTIF(#REF!,E288)</f>
        <v>#REF!</v>
      </c>
      <c r="F290" s="237" t="e">
        <f>COUNTIF(#REF!,F288)</f>
        <v>#REF!</v>
      </c>
      <c r="G290" s="237" t="e">
        <f>COUNTIF(#REF!,G288)</f>
        <v>#REF!</v>
      </c>
      <c r="H290" s="237" t="e">
        <f>COUNTIF(#REF!,H288)</f>
        <v>#REF!</v>
      </c>
    </row>
    <row r="291" ht="12.75" hidden="1"/>
    <row r="292" ht="12.75" hidden="1"/>
    <row r="293" spans="2:8" ht="12.75" hidden="1">
      <c r="B293" s="237"/>
      <c r="C293" s="237" t="s">
        <v>390</v>
      </c>
      <c r="D293" s="237"/>
      <c r="E293" s="237"/>
      <c r="F293" s="237"/>
      <c r="G293" s="237"/>
      <c r="H293" s="237"/>
    </row>
    <row r="294" spans="1:8" ht="12.75" hidden="1">
      <c r="A294" s="171" t="s">
        <v>394</v>
      </c>
      <c r="B294" s="237"/>
      <c r="C294" s="237">
        <v>1</v>
      </c>
      <c r="D294" s="237">
        <v>2</v>
      </c>
      <c r="E294" s="237">
        <v>3</v>
      </c>
      <c r="F294" s="237">
        <v>4</v>
      </c>
      <c r="G294" s="237">
        <v>5</v>
      </c>
      <c r="H294" s="237">
        <v>6</v>
      </c>
    </row>
    <row r="295" spans="2:8" ht="12.75" hidden="1">
      <c r="B295" s="237" t="s">
        <v>388</v>
      </c>
      <c r="C295" s="237" t="e">
        <f aca="true" t="shared" si="41" ref="C295:H296">C270+C276+C283+C289</f>
        <v>#REF!</v>
      </c>
      <c r="D295" s="237" t="e">
        <f t="shared" si="41"/>
        <v>#REF!</v>
      </c>
      <c r="E295" s="237" t="e">
        <f t="shared" si="41"/>
        <v>#REF!</v>
      </c>
      <c r="F295" s="237" t="e">
        <f t="shared" si="41"/>
        <v>#REF!</v>
      </c>
      <c r="G295" s="237" t="e">
        <f t="shared" si="41"/>
        <v>#REF!</v>
      </c>
      <c r="H295" s="237" t="e">
        <f t="shared" si="41"/>
        <v>#REF!</v>
      </c>
    </row>
    <row r="296" spans="2:8" ht="12.75" hidden="1">
      <c r="B296" s="237" t="s">
        <v>389</v>
      </c>
      <c r="C296" s="237" t="e">
        <f t="shared" si="41"/>
        <v>#REF!</v>
      </c>
      <c r="D296" s="237" t="e">
        <f t="shared" si="41"/>
        <v>#REF!</v>
      </c>
      <c r="E296" s="237" t="e">
        <f t="shared" si="41"/>
        <v>#REF!</v>
      </c>
      <c r="F296" s="237" t="e">
        <f t="shared" si="41"/>
        <v>#REF!</v>
      </c>
      <c r="G296" s="237" t="e">
        <f t="shared" si="41"/>
        <v>#REF!</v>
      </c>
      <c r="H296" s="237" t="e">
        <f t="shared" si="41"/>
        <v>#REF!</v>
      </c>
    </row>
    <row r="297" ht="12.75" hidden="1"/>
    <row r="298" ht="12.75" hidden="1"/>
    <row r="299" ht="12.75" hidden="1"/>
    <row r="300" ht="12.75" hidden="1"/>
    <row r="301" ht="12.75" hidden="1"/>
    <row r="302" spans="1:8" ht="12.75" hidden="1">
      <c r="A302" s="171" t="s">
        <v>380</v>
      </c>
      <c r="B302" s="237"/>
      <c r="C302" s="237" t="s">
        <v>390</v>
      </c>
      <c r="D302" s="237"/>
      <c r="E302" s="237"/>
      <c r="F302" s="237"/>
      <c r="G302" s="237"/>
      <c r="H302" s="237"/>
    </row>
    <row r="303" spans="1:8" ht="12.75" hidden="1">
      <c r="A303" s="171" t="s">
        <v>392</v>
      </c>
      <c r="B303" s="237"/>
      <c r="C303" s="237">
        <v>1</v>
      </c>
      <c r="D303" s="237">
        <v>2</v>
      </c>
      <c r="E303" s="237">
        <v>3</v>
      </c>
      <c r="F303" s="237">
        <v>4</v>
      </c>
      <c r="G303" s="237">
        <v>5</v>
      </c>
      <c r="H303" s="237">
        <v>6</v>
      </c>
    </row>
    <row r="304" spans="2:8" ht="12.75" hidden="1">
      <c r="B304" s="237" t="s">
        <v>388</v>
      </c>
      <c r="C304" s="237" t="e">
        <f>COUNTIF(#REF!,C303)</f>
        <v>#REF!</v>
      </c>
      <c r="D304" s="237" t="e">
        <f>COUNTIF(#REF!,D303)</f>
        <v>#REF!</v>
      </c>
      <c r="E304" s="237" t="e">
        <f>COUNTIF(#REF!,E303)</f>
        <v>#REF!</v>
      </c>
      <c r="F304" s="237">
        <v>0</v>
      </c>
      <c r="G304" s="237" t="e">
        <f>COUNTIF(#REF!,G303)</f>
        <v>#REF!</v>
      </c>
      <c r="H304" s="237" t="e">
        <f>COUNTIF(#REF!,H303)</f>
        <v>#REF!</v>
      </c>
    </row>
    <row r="305" spans="2:8" ht="12.75" hidden="1">
      <c r="B305" s="237" t="s">
        <v>389</v>
      </c>
      <c r="C305" s="237" t="e">
        <f>COUNTIF(#REF!,C303)</f>
        <v>#REF!</v>
      </c>
      <c r="D305" s="237" t="e">
        <f>COUNTIF(#REF!,D303)</f>
        <v>#REF!</v>
      </c>
      <c r="E305" s="237" t="e">
        <f>COUNTIF(#REF!,E303)</f>
        <v>#REF!</v>
      </c>
      <c r="F305" s="237" t="e">
        <f>COUNTIF(#REF!,F303)</f>
        <v>#REF!</v>
      </c>
      <c r="G305" s="237" t="e">
        <f>COUNTIF(#REF!,G303)</f>
        <v>#REF!</v>
      </c>
      <c r="H305" s="237" t="e">
        <f>COUNTIF(#REF!,H303)</f>
        <v>#REF!</v>
      </c>
    </row>
    <row r="306" ht="12.75" hidden="1"/>
    <row r="307" ht="12.75" hidden="1"/>
    <row r="308" spans="2:8" ht="12.75" hidden="1">
      <c r="B308" s="237"/>
      <c r="C308" s="237" t="s">
        <v>390</v>
      </c>
      <c r="D308" s="237"/>
      <c r="E308" s="237"/>
      <c r="F308" s="237"/>
      <c r="G308" s="237"/>
      <c r="H308" s="237"/>
    </row>
    <row r="309" spans="1:8" ht="12.75" hidden="1">
      <c r="A309" s="171" t="s">
        <v>393</v>
      </c>
      <c r="B309" s="237"/>
      <c r="C309" s="237">
        <v>1</v>
      </c>
      <c r="D309" s="237">
        <v>2</v>
      </c>
      <c r="E309" s="237">
        <v>3</v>
      </c>
      <c r="F309" s="237">
        <v>4</v>
      </c>
      <c r="G309" s="237">
        <v>5</v>
      </c>
      <c r="H309" s="237">
        <v>6</v>
      </c>
    </row>
    <row r="310" spans="2:8" ht="12.75" hidden="1">
      <c r="B310" s="237" t="s">
        <v>388</v>
      </c>
      <c r="C310" s="237" t="e">
        <f>COUNTIF(#REF!,C309)</f>
        <v>#REF!</v>
      </c>
      <c r="D310" s="237" t="e">
        <f>COUNTIF(#REF!,D309)</f>
        <v>#REF!</v>
      </c>
      <c r="E310" s="237" t="e">
        <f>COUNTIF(#REF!,E309)</f>
        <v>#REF!</v>
      </c>
      <c r="F310" s="237" t="e">
        <f>COUNTIF(#REF!,F309)</f>
        <v>#REF!</v>
      </c>
      <c r="G310" s="237" t="e">
        <f>COUNTIF(#REF!,G309)</f>
        <v>#REF!</v>
      </c>
      <c r="H310" s="237" t="e">
        <f>COUNTIF(#REF!,H309)</f>
        <v>#REF!</v>
      </c>
    </row>
    <row r="311" spans="2:8" ht="12.75" hidden="1">
      <c r="B311" s="237" t="s">
        <v>389</v>
      </c>
      <c r="C311" s="237" t="e">
        <f>COUNTIF(#REF!,C309)</f>
        <v>#REF!</v>
      </c>
      <c r="D311" s="237" t="e">
        <f>COUNTIF(#REF!,D309)</f>
        <v>#REF!</v>
      </c>
      <c r="E311" s="237" t="e">
        <f>COUNTIF(#REF!,E309)</f>
        <v>#REF!</v>
      </c>
      <c r="F311" s="237" t="e">
        <f>COUNTIF(#REF!,F309)</f>
        <v>#REF!</v>
      </c>
      <c r="G311" s="237" t="e">
        <f>COUNTIF(#REF!,G309)</f>
        <v>#REF!</v>
      </c>
      <c r="H311" s="237" t="e">
        <f>COUNTIF(#REF!,H309)</f>
        <v>#REF!</v>
      </c>
    </row>
    <row r="312" ht="12.75" hidden="1"/>
    <row r="313" ht="12.75" hidden="1"/>
    <row r="314" ht="12.75" hidden="1"/>
    <row r="315" spans="2:8" ht="12.75" hidden="1">
      <c r="B315" s="237"/>
      <c r="C315" s="237" t="s">
        <v>390</v>
      </c>
      <c r="D315" s="237"/>
      <c r="E315" s="237"/>
      <c r="F315" s="237"/>
      <c r="G315" s="237"/>
      <c r="H315" s="237"/>
    </row>
    <row r="316" spans="1:8" ht="12.75" hidden="1">
      <c r="A316" s="171" t="s">
        <v>395</v>
      </c>
      <c r="B316" s="237"/>
      <c r="C316" s="237">
        <v>1</v>
      </c>
      <c r="D316" s="237">
        <v>2</v>
      </c>
      <c r="E316" s="237">
        <v>3</v>
      </c>
      <c r="F316" s="237">
        <v>4</v>
      </c>
      <c r="G316" s="237">
        <v>5</v>
      </c>
      <c r="H316" s="237">
        <v>6</v>
      </c>
    </row>
    <row r="317" spans="2:8" ht="12.75" hidden="1">
      <c r="B317" s="237" t="s">
        <v>388</v>
      </c>
      <c r="C317" s="237" t="e">
        <f aca="true" t="shared" si="42" ref="C317:H318">C270+C276+C304+C310</f>
        <v>#REF!</v>
      </c>
      <c r="D317" s="237" t="e">
        <f t="shared" si="42"/>
        <v>#REF!</v>
      </c>
      <c r="E317" s="237" t="e">
        <f t="shared" si="42"/>
        <v>#REF!</v>
      </c>
      <c r="F317" s="237" t="e">
        <f t="shared" si="42"/>
        <v>#REF!</v>
      </c>
      <c r="G317" s="237" t="e">
        <f t="shared" si="42"/>
        <v>#REF!</v>
      </c>
      <c r="H317" s="237" t="e">
        <f t="shared" si="42"/>
        <v>#REF!</v>
      </c>
    </row>
    <row r="318" spans="2:8" ht="12.75" hidden="1">
      <c r="B318" s="237" t="s">
        <v>389</v>
      </c>
      <c r="C318" s="237" t="e">
        <f t="shared" si="42"/>
        <v>#REF!</v>
      </c>
      <c r="D318" s="237" t="e">
        <f t="shared" si="42"/>
        <v>#REF!</v>
      </c>
      <c r="E318" s="237" t="e">
        <f t="shared" si="42"/>
        <v>#REF!</v>
      </c>
      <c r="F318" s="237" t="e">
        <f t="shared" si="42"/>
        <v>#REF!</v>
      </c>
      <c r="G318" s="237" t="e">
        <f t="shared" si="42"/>
        <v>#REF!</v>
      </c>
      <c r="H318" s="237" t="e">
        <f t="shared" si="42"/>
        <v>#REF!</v>
      </c>
    </row>
    <row r="319" ht="12.75" hidden="1"/>
  </sheetData>
  <sheetProtection/>
  <mergeCells count="484">
    <mergeCell ref="R46:S46"/>
    <mergeCell ref="R47:S47"/>
    <mergeCell ref="A208:V208"/>
    <mergeCell ref="R39:S39"/>
    <mergeCell ref="R41:S41"/>
    <mergeCell ref="R42:S42"/>
    <mergeCell ref="R43:S43"/>
    <mergeCell ref="R44:S44"/>
    <mergeCell ref="R45:S45"/>
    <mergeCell ref="O41:P41"/>
    <mergeCell ref="R28:S28"/>
    <mergeCell ref="R29:S29"/>
    <mergeCell ref="R35:S35"/>
    <mergeCell ref="R36:S36"/>
    <mergeCell ref="R37:S37"/>
    <mergeCell ref="R38:S38"/>
    <mergeCell ref="O45:P45"/>
    <mergeCell ref="O46:P46"/>
    <mergeCell ref="O47:P47"/>
    <mergeCell ref="R20:S20"/>
    <mergeCell ref="R21:S21"/>
    <mergeCell ref="R22:S22"/>
    <mergeCell ref="R23:S23"/>
    <mergeCell ref="R25:S25"/>
    <mergeCell ref="R27:S27"/>
    <mergeCell ref="O35:P35"/>
    <mergeCell ref="O37:P37"/>
    <mergeCell ref="O38:P38"/>
    <mergeCell ref="O39:P39"/>
    <mergeCell ref="O40:P40"/>
    <mergeCell ref="O20:P20"/>
    <mergeCell ref="O21:P21"/>
    <mergeCell ref="O22:P22"/>
    <mergeCell ref="O23:P23"/>
    <mergeCell ref="O24:P24"/>
    <mergeCell ref="O28:P28"/>
    <mergeCell ref="AO123:AQ123"/>
    <mergeCell ref="O163:P163"/>
    <mergeCell ref="R213:S213"/>
    <mergeCell ref="O214:P214"/>
    <mergeCell ref="R214:S214"/>
    <mergeCell ref="O210:P210"/>
    <mergeCell ref="R207:S207"/>
    <mergeCell ref="R201:S201"/>
    <mergeCell ref="R202:S202"/>
    <mergeCell ref="R203:S203"/>
    <mergeCell ref="N219:V219"/>
    <mergeCell ref="O161:P161"/>
    <mergeCell ref="O162:P162"/>
    <mergeCell ref="A209:F209"/>
    <mergeCell ref="A210:F210"/>
    <mergeCell ref="O34:P34"/>
    <mergeCell ref="A212:M212"/>
    <mergeCell ref="A213:M213"/>
    <mergeCell ref="A214:M214"/>
    <mergeCell ref="O36:P36"/>
    <mergeCell ref="R215:S215"/>
    <mergeCell ref="R210:S210"/>
    <mergeCell ref="O215:P215"/>
    <mergeCell ref="A215:M215"/>
    <mergeCell ref="R112:S112"/>
    <mergeCell ref="R113:S113"/>
    <mergeCell ref="O209:P209"/>
    <mergeCell ref="R209:S209"/>
    <mergeCell ref="O206:P206"/>
    <mergeCell ref="O207:P207"/>
    <mergeCell ref="O216:P216"/>
    <mergeCell ref="R216:S216"/>
    <mergeCell ref="N218:P218"/>
    <mergeCell ref="Q218:S218"/>
    <mergeCell ref="Q217:S217"/>
    <mergeCell ref="L217:M217"/>
    <mergeCell ref="T218:V218"/>
    <mergeCell ref="N217:P217"/>
    <mergeCell ref="A216:M216"/>
    <mergeCell ref="O211:P211"/>
    <mergeCell ref="R211:S211"/>
    <mergeCell ref="O212:P212"/>
    <mergeCell ref="R212:S212"/>
    <mergeCell ref="T217:U217"/>
    <mergeCell ref="O213:P213"/>
    <mergeCell ref="A211:F211"/>
    <mergeCell ref="R204:S204"/>
    <mergeCell ref="O205:P205"/>
    <mergeCell ref="O202:P202"/>
    <mergeCell ref="O203:P203"/>
    <mergeCell ref="O204:P204"/>
    <mergeCell ref="R194:S194"/>
    <mergeCell ref="R195:S195"/>
    <mergeCell ref="R196:S196"/>
    <mergeCell ref="O196:P196"/>
    <mergeCell ref="O197:P197"/>
    <mergeCell ref="O187:P187"/>
    <mergeCell ref="O188:P188"/>
    <mergeCell ref="O189:P189"/>
    <mergeCell ref="O190:P190"/>
    <mergeCell ref="O191:P191"/>
    <mergeCell ref="O192:P192"/>
    <mergeCell ref="R161:S161"/>
    <mergeCell ref="R162:S162"/>
    <mergeCell ref="R163:S163"/>
    <mergeCell ref="R191:S191"/>
    <mergeCell ref="R192:S192"/>
    <mergeCell ref="R193:S193"/>
    <mergeCell ref="R188:S188"/>
    <mergeCell ref="R183:S183"/>
    <mergeCell ref="R184:S184"/>
    <mergeCell ref="R185:S185"/>
    <mergeCell ref="O173:P173"/>
    <mergeCell ref="O174:P174"/>
    <mergeCell ref="O175:P175"/>
    <mergeCell ref="O176:P176"/>
    <mergeCell ref="O177:P177"/>
    <mergeCell ref="O178:P178"/>
    <mergeCell ref="R205:S205"/>
    <mergeCell ref="C222:G222"/>
    <mergeCell ref="H222:L222"/>
    <mergeCell ref="R197:S197"/>
    <mergeCell ref="R198:S198"/>
    <mergeCell ref="R199:S199"/>
    <mergeCell ref="C219:G219"/>
    <mergeCell ref="H219:L219"/>
    <mergeCell ref="R200:S200"/>
    <mergeCell ref="O201:P201"/>
    <mergeCell ref="O172:P172"/>
    <mergeCell ref="C220:G220"/>
    <mergeCell ref="H220:L220"/>
    <mergeCell ref="O179:P179"/>
    <mergeCell ref="R187:S187"/>
    <mergeCell ref="R189:S189"/>
    <mergeCell ref="R190:S190"/>
    <mergeCell ref="O185:P185"/>
    <mergeCell ref="O186:P186"/>
    <mergeCell ref="R182:S182"/>
    <mergeCell ref="O184:P184"/>
    <mergeCell ref="C221:G221"/>
    <mergeCell ref="H221:L221"/>
    <mergeCell ref="O198:P198"/>
    <mergeCell ref="O199:P199"/>
    <mergeCell ref="O200:P200"/>
    <mergeCell ref="O193:P193"/>
    <mergeCell ref="O194:P194"/>
    <mergeCell ref="O195:P195"/>
    <mergeCell ref="N220:V220"/>
    <mergeCell ref="R177:S177"/>
    <mergeCell ref="R186:S186"/>
    <mergeCell ref="O180:P180"/>
    <mergeCell ref="O181:P181"/>
    <mergeCell ref="O182:P182"/>
    <mergeCell ref="A103:F103"/>
    <mergeCell ref="O104:P104"/>
    <mergeCell ref="R104:S104"/>
    <mergeCell ref="R105:S105"/>
    <mergeCell ref="O105:P105"/>
    <mergeCell ref="A96:F96"/>
    <mergeCell ref="R178:S178"/>
    <mergeCell ref="R179:S179"/>
    <mergeCell ref="R180:S180"/>
    <mergeCell ref="R181:S181"/>
    <mergeCell ref="O102:P102"/>
    <mergeCell ref="R102:S102"/>
    <mergeCell ref="O103:P103"/>
    <mergeCell ref="R103:S103"/>
    <mergeCell ref="R176:S176"/>
    <mergeCell ref="O90:P90"/>
    <mergeCell ref="O100:P100"/>
    <mergeCell ref="R100:S100"/>
    <mergeCell ref="O101:P101"/>
    <mergeCell ref="O91:P91"/>
    <mergeCell ref="A97:F97"/>
    <mergeCell ref="O97:P97"/>
    <mergeCell ref="R97:S97"/>
    <mergeCell ref="O93:P93"/>
    <mergeCell ref="R93:S93"/>
    <mergeCell ref="O85:P85"/>
    <mergeCell ref="O96:P96"/>
    <mergeCell ref="R96:S96"/>
    <mergeCell ref="A95:F95"/>
    <mergeCell ref="O89:P89"/>
    <mergeCell ref="O95:P95"/>
    <mergeCell ref="R95:S95"/>
    <mergeCell ref="O94:P94"/>
    <mergeCell ref="R94:S94"/>
    <mergeCell ref="R89:S89"/>
    <mergeCell ref="O81:P81"/>
    <mergeCell ref="R90:S90"/>
    <mergeCell ref="O92:P92"/>
    <mergeCell ref="R92:S92"/>
    <mergeCell ref="R80:S80"/>
    <mergeCell ref="O87:P87"/>
    <mergeCell ref="R87:S87"/>
    <mergeCell ref="O82:P82"/>
    <mergeCell ref="R82:S82"/>
    <mergeCell ref="O83:P83"/>
    <mergeCell ref="A75:F75"/>
    <mergeCell ref="O75:P75"/>
    <mergeCell ref="R75:S75"/>
    <mergeCell ref="A76:F76"/>
    <mergeCell ref="O76:P76"/>
    <mergeCell ref="R76:S76"/>
    <mergeCell ref="R81:S81"/>
    <mergeCell ref="R83:S83"/>
    <mergeCell ref="O84:P84"/>
    <mergeCell ref="R91:S91"/>
    <mergeCell ref="R84:S84"/>
    <mergeCell ref="O88:P88"/>
    <mergeCell ref="R88:S88"/>
    <mergeCell ref="R85:S85"/>
    <mergeCell ref="O86:P86"/>
    <mergeCell ref="R86:S86"/>
    <mergeCell ref="A74:F74"/>
    <mergeCell ref="O74:P74"/>
    <mergeCell ref="R74:S74"/>
    <mergeCell ref="O110:P110"/>
    <mergeCell ref="O111:P111"/>
    <mergeCell ref="R101:S101"/>
    <mergeCell ref="R107:S107"/>
    <mergeCell ref="R108:S108"/>
    <mergeCell ref="R109:S109"/>
    <mergeCell ref="R110:S110"/>
    <mergeCell ref="O107:P107"/>
    <mergeCell ref="O108:P108"/>
    <mergeCell ref="O109:P109"/>
    <mergeCell ref="R175:S175"/>
    <mergeCell ref="O170:P170"/>
    <mergeCell ref="O171:P171"/>
    <mergeCell ref="R111:S111"/>
    <mergeCell ref="O112:P112"/>
    <mergeCell ref="O113:P113"/>
    <mergeCell ref="O129:P129"/>
    <mergeCell ref="R68:S68"/>
    <mergeCell ref="R69:S69"/>
    <mergeCell ref="R70:S70"/>
    <mergeCell ref="R71:S71"/>
    <mergeCell ref="R54:S54"/>
    <mergeCell ref="R174:S174"/>
    <mergeCell ref="A77:V77"/>
    <mergeCell ref="A78:V78"/>
    <mergeCell ref="A79:V79"/>
    <mergeCell ref="O80:P80"/>
    <mergeCell ref="O65:P65"/>
    <mergeCell ref="O66:P66"/>
    <mergeCell ref="O67:P67"/>
    <mergeCell ref="O68:P68"/>
    <mergeCell ref="R62:S62"/>
    <mergeCell ref="R63:S63"/>
    <mergeCell ref="R64:S64"/>
    <mergeCell ref="R65:S65"/>
    <mergeCell ref="R66:S66"/>
    <mergeCell ref="R67:S67"/>
    <mergeCell ref="R58:S58"/>
    <mergeCell ref="R59:S59"/>
    <mergeCell ref="R60:S60"/>
    <mergeCell ref="O62:P62"/>
    <mergeCell ref="O63:P63"/>
    <mergeCell ref="O64:P64"/>
    <mergeCell ref="O72:P72"/>
    <mergeCell ref="O73:P73"/>
    <mergeCell ref="O61:P61"/>
    <mergeCell ref="R61:S61"/>
    <mergeCell ref="O55:P55"/>
    <mergeCell ref="O60:P60"/>
    <mergeCell ref="R55:S55"/>
    <mergeCell ref="O57:P57"/>
    <mergeCell ref="R57:S57"/>
    <mergeCell ref="O58:P58"/>
    <mergeCell ref="A49:F49"/>
    <mergeCell ref="O49:P49"/>
    <mergeCell ref="R49:S49"/>
    <mergeCell ref="O52:P52"/>
    <mergeCell ref="R52:S52"/>
    <mergeCell ref="A50:F50"/>
    <mergeCell ref="O50:P50"/>
    <mergeCell ref="R50:S50"/>
    <mergeCell ref="O48:P48"/>
    <mergeCell ref="R48:S48"/>
    <mergeCell ref="O19:P19"/>
    <mergeCell ref="R19:S19"/>
    <mergeCell ref="O18:P18"/>
    <mergeCell ref="R18:S18"/>
    <mergeCell ref="O30:P30"/>
    <mergeCell ref="O31:P31"/>
    <mergeCell ref="O42:P42"/>
    <mergeCell ref="O43:P43"/>
    <mergeCell ref="R13:S13"/>
    <mergeCell ref="O14:P14"/>
    <mergeCell ref="R14:S14"/>
    <mergeCell ref="O15:P15"/>
    <mergeCell ref="R15:S15"/>
    <mergeCell ref="R17:S17"/>
    <mergeCell ref="R16:S16"/>
    <mergeCell ref="O17:P17"/>
    <mergeCell ref="O13:P13"/>
    <mergeCell ref="E8:F8"/>
    <mergeCell ref="O8:P8"/>
    <mergeCell ref="R8:S8"/>
    <mergeCell ref="A10:V10"/>
    <mergeCell ref="A9:V9"/>
    <mergeCell ref="O11:P11"/>
    <mergeCell ref="R11:S11"/>
    <mergeCell ref="L4:L7"/>
    <mergeCell ref="N4:P4"/>
    <mergeCell ref="Q4:S4"/>
    <mergeCell ref="O7:P7"/>
    <mergeCell ref="R7:S7"/>
    <mergeCell ref="M3:M7"/>
    <mergeCell ref="N2:V3"/>
    <mergeCell ref="T4:V4"/>
    <mergeCell ref="O5:P5"/>
    <mergeCell ref="R5:S5"/>
    <mergeCell ref="A1:Z1"/>
    <mergeCell ref="A2:A7"/>
    <mergeCell ref="B2:B7"/>
    <mergeCell ref="C2:F3"/>
    <mergeCell ref="G2:G7"/>
    <mergeCell ref="H2:M2"/>
    <mergeCell ref="I3:L3"/>
    <mergeCell ref="E5:E7"/>
    <mergeCell ref="F5:F7"/>
    <mergeCell ref="H3:H7"/>
    <mergeCell ref="N6:V6"/>
    <mergeCell ref="O12:P12"/>
    <mergeCell ref="R72:S72"/>
    <mergeCell ref="R34:S34"/>
    <mergeCell ref="R40:S40"/>
    <mergeCell ref="R12:S12"/>
    <mergeCell ref="O16:P16"/>
    <mergeCell ref="O25:P25"/>
    <mergeCell ref="O26:P26"/>
    <mergeCell ref="O27:P27"/>
    <mergeCell ref="I4:I7"/>
    <mergeCell ref="C4:C7"/>
    <mergeCell ref="J4:J7"/>
    <mergeCell ref="C255:F255"/>
    <mergeCell ref="A51:V51"/>
    <mergeCell ref="O44:P44"/>
    <mergeCell ref="O53:P53"/>
    <mergeCell ref="O54:P54"/>
    <mergeCell ref="K255:N255"/>
    <mergeCell ref="K4:K7"/>
    <mergeCell ref="D4:D7"/>
    <mergeCell ref="K256:L256"/>
    <mergeCell ref="M256:N256"/>
    <mergeCell ref="C256:D256"/>
    <mergeCell ref="E256:F256"/>
    <mergeCell ref="G255:J255"/>
    <mergeCell ref="A205:F205"/>
    <mergeCell ref="A108:F108"/>
    <mergeCell ref="G256:H256"/>
    <mergeCell ref="E4:F4"/>
    <mergeCell ref="O29:P29"/>
    <mergeCell ref="O32:P32"/>
    <mergeCell ref="O33:P33"/>
    <mergeCell ref="R173:S173"/>
    <mergeCell ref="O183:P183"/>
    <mergeCell ref="O122:P122"/>
    <mergeCell ref="R171:S171"/>
    <mergeCell ref="R172:S172"/>
    <mergeCell ref="A99:V99"/>
    <mergeCell ref="A113:F113"/>
    <mergeCell ref="I256:J256"/>
    <mergeCell ref="R26:S26"/>
    <mergeCell ref="A206:F206"/>
    <mergeCell ref="A207:F207"/>
    <mergeCell ref="R168:S168"/>
    <mergeCell ref="R169:S169"/>
    <mergeCell ref="A48:F48"/>
    <mergeCell ref="R170:S170"/>
    <mergeCell ref="A111:F111"/>
    <mergeCell ref="A112:F112"/>
    <mergeCell ref="R24:S24"/>
    <mergeCell ref="R30:S30"/>
    <mergeCell ref="R31:S31"/>
    <mergeCell ref="R32:S32"/>
    <mergeCell ref="R33:S33"/>
    <mergeCell ref="R206:S206"/>
    <mergeCell ref="R164:S164"/>
    <mergeCell ref="R165:S165"/>
    <mergeCell ref="R166:S166"/>
    <mergeCell ref="R167:S167"/>
    <mergeCell ref="A114:V114"/>
    <mergeCell ref="A115:V115"/>
    <mergeCell ref="R116:S116"/>
    <mergeCell ref="O120:P120"/>
    <mergeCell ref="O121:P121"/>
    <mergeCell ref="O116:P116"/>
    <mergeCell ref="R117:S117"/>
    <mergeCell ref="R118:S118"/>
    <mergeCell ref="R119:S119"/>
    <mergeCell ref="R120:S120"/>
    <mergeCell ref="A104:F104"/>
    <mergeCell ref="A105:F105"/>
    <mergeCell ref="A106:V106"/>
    <mergeCell ref="O169:P169"/>
    <mergeCell ref="A109:F109"/>
    <mergeCell ref="A110:F110"/>
    <mergeCell ref="O125:P125"/>
    <mergeCell ref="O126:P126"/>
    <mergeCell ref="O127:P127"/>
    <mergeCell ref="O128:P128"/>
    <mergeCell ref="R53:S53"/>
    <mergeCell ref="R56:S56"/>
    <mergeCell ref="O160:P160"/>
    <mergeCell ref="R160:S160"/>
    <mergeCell ref="O117:P117"/>
    <mergeCell ref="O118:P118"/>
    <mergeCell ref="O119:P119"/>
    <mergeCell ref="R73:S73"/>
    <mergeCell ref="O123:P123"/>
    <mergeCell ref="O124:P124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44:P144"/>
    <mergeCell ref="O145:P145"/>
    <mergeCell ref="O146:P146"/>
    <mergeCell ref="O147:P147"/>
    <mergeCell ref="O156:P156"/>
    <mergeCell ref="O157:P157"/>
    <mergeCell ref="O158:P158"/>
    <mergeCell ref="O159:P159"/>
    <mergeCell ref="O148:P148"/>
    <mergeCell ref="O149:P149"/>
    <mergeCell ref="O150:P150"/>
    <mergeCell ref="O151:P151"/>
    <mergeCell ref="O152:P152"/>
    <mergeCell ref="O153:P153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37:S137"/>
    <mergeCell ref="R147:S147"/>
    <mergeCell ref="R148:S148"/>
    <mergeCell ref="R149:S149"/>
    <mergeCell ref="R138:S138"/>
    <mergeCell ref="R139:S139"/>
    <mergeCell ref="R140:S140"/>
    <mergeCell ref="R141:S141"/>
    <mergeCell ref="R142:S142"/>
    <mergeCell ref="R143:S143"/>
    <mergeCell ref="O164:P164"/>
    <mergeCell ref="O165:P165"/>
    <mergeCell ref="O166:P166"/>
    <mergeCell ref="R150:S150"/>
    <mergeCell ref="R151:S151"/>
    <mergeCell ref="R152:S152"/>
    <mergeCell ref="R153:S153"/>
    <mergeCell ref="R154:S154"/>
    <mergeCell ref="O154:P154"/>
    <mergeCell ref="O155:P155"/>
    <mergeCell ref="O167:P167"/>
    <mergeCell ref="R156:S156"/>
    <mergeCell ref="R157:S157"/>
    <mergeCell ref="R158:S158"/>
    <mergeCell ref="R159:S159"/>
    <mergeCell ref="AM119:AQ119"/>
    <mergeCell ref="R155:S155"/>
    <mergeCell ref="R144:S144"/>
    <mergeCell ref="R145:S145"/>
    <mergeCell ref="R146:S146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4" manualBreakCount="4">
    <brk id="40" max="27" man="1"/>
    <brk id="105" max="27" man="1"/>
    <brk id="145" max="27" man="1"/>
    <brk id="183" max="27" man="1"/>
  </rowBreaks>
  <colBreaks count="1" manualBreakCount="1">
    <brk id="22" max="2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86"/>
  <sheetViews>
    <sheetView zoomScalePageLayoutView="0" workbookViewId="0" topLeftCell="A58">
      <selection activeCell="C84" sqref="C84"/>
    </sheetView>
  </sheetViews>
  <sheetFormatPr defaultColWidth="9.00390625" defaultRowHeight="12.75"/>
  <cols>
    <col min="3" max="3" width="53.00390625" style="0" customWidth="1"/>
    <col min="5" max="5" width="12.00390625" style="0" hidden="1" customWidth="1"/>
    <col min="7" max="7" width="12.375" style="0" customWidth="1"/>
    <col min="15" max="15" width="11.875" style="0" customWidth="1"/>
  </cols>
  <sheetData>
    <row r="1" spans="3:12" ht="18">
      <c r="C1" s="2040" t="s">
        <v>629</v>
      </c>
      <c r="D1" s="2040"/>
      <c r="E1" s="2040"/>
      <c r="F1" s="2040"/>
      <c r="G1" s="2040"/>
      <c r="H1" s="2040"/>
      <c r="I1" s="2040"/>
      <c r="J1" s="2040"/>
      <c r="K1" s="2040"/>
      <c r="L1" s="2040"/>
    </row>
    <row r="2" spans="3:7" ht="30.75">
      <c r="C2" s="1479" t="s">
        <v>626</v>
      </c>
      <c r="D2" s="1477"/>
      <c r="E2" s="1477"/>
      <c r="F2" s="1477"/>
      <c r="G2" s="1478" t="s">
        <v>627</v>
      </c>
    </row>
    <row r="3" spans="3:7" ht="15.75">
      <c r="C3" s="607" t="s">
        <v>415</v>
      </c>
      <c r="D3" s="1480"/>
      <c r="E3" s="1480"/>
      <c r="F3" s="1480"/>
      <c r="G3" s="1481">
        <v>3</v>
      </c>
    </row>
    <row r="4" spans="3:7" ht="31.5">
      <c r="C4" s="607" t="s">
        <v>416</v>
      </c>
      <c r="D4" s="1480"/>
      <c r="E4" s="1480"/>
      <c r="F4" s="1480"/>
      <c r="G4" s="1481">
        <v>3</v>
      </c>
    </row>
    <row r="5" spans="3:7" ht="31.5">
      <c r="C5" s="607" t="s">
        <v>417</v>
      </c>
      <c r="D5" s="1480"/>
      <c r="E5" s="1480"/>
      <c r="F5" s="1480"/>
      <c r="G5" s="1481">
        <v>3</v>
      </c>
    </row>
    <row r="6" spans="3:7" ht="15.75">
      <c r="C6" s="1454" t="s">
        <v>418</v>
      </c>
      <c r="D6" s="1473"/>
      <c r="E6" s="1473"/>
      <c r="F6" s="1473"/>
      <c r="G6" s="1481">
        <v>3</v>
      </c>
    </row>
    <row r="7" spans="3:7" ht="31.5">
      <c r="C7" s="607" t="s">
        <v>430</v>
      </c>
      <c r="D7" s="1473"/>
      <c r="E7" s="1473"/>
      <c r="F7" s="1473"/>
      <c r="G7" s="924">
        <v>3</v>
      </c>
    </row>
    <row r="8" spans="3:7" ht="31.5">
      <c r="C8" s="607" t="s">
        <v>432</v>
      </c>
      <c r="D8" s="1473"/>
      <c r="E8" s="1473"/>
      <c r="F8" s="1473"/>
      <c r="G8" s="906">
        <v>4</v>
      </c>
    </row>
    <row r="9" spans="3:7" ht="15.75">
      <c r="C9" s="1482" t="s">
        <v>628</v>
      </c>
      <c r="D9" s="1466"/>
      <c r="E9" s="1466"/>
      <c r="F9" s="1466"/>
      <c r="G9" s="1483">
        <f>SUM(G3:G8)</f>
        <v>19</v>
      </c>
    </row>
    <row r="15" spans="2:19" ht="15">
      <c r="B15" s="1455" t="s">
        <v>568</v>
      </c>
      <c r="C15" s="1456" t="s">
        <v>569</v>
      </c>
      <c r="D15" s="1456" t="s">
        <v>570</v>
      </c>
      <c r="E15" s="1458" t="s">
        <v>571</v>
      </c>
      <c r="F15" s="2039" t="s">
        <v>576</v>
      </c>
      <c r="G15" s="2039"/>
      <c r="H15" s="2039"/>
      <c r="I15" s="1457" t="s">
        <v>572</v>
      </c>
      <c r="J15" s="1456" t="s">
        <v>573</v>
      </c>
      <c r="K15" s="1456" t="s">
        <v>369</v>
      </c>
      <c r="L15" s="1456" t="s">
        <v>572</v>
      </c>
      <c r="M15" s="1456" t="s">
        <v>573</v>
      </c>
      <c r="N15" s="1456" t="s">
        <v>369</v>
      </c>
      <c r="O15" s="1456" t="s">
        <v>574</v>
      </c>
      <c r="P15" s="1457"/>
      <c r="Q15" s="1456"/>
      <c r="R15" s="1455"/>
      <c r="S15" s="1456" t="s">
        <v>575</v>
      </c>
    </row>
    <row r="16" spans="3:8" ht="12.75">
      <c r="C16" s="1466" t="s">
        <v>315</v>
      </c>
      <c r="F16" s="1455" t="s">
        <v>577</v>
      </c>
      <c r="G16" s="1455" t="s">
        <v>578</v>
      </c>
      <c r="H16" s="1455" t="s">
        <v>579</v>
      </c>
    </row>
    <row r="17" spans="1:19" ht="18.75">
      <c r="A17" s="2036" t="s">
        <v>548</v>
      </c>
      <c r="B17" s="2037"/>
      <c r="C17" s="2038"/>
      <c r="D17" s="1453"/>
      <c r="E17" s="1459"/>
      <c r="F17" s="1453"/>
      <c r="G17" s="1453"/>
      <c r="H17" s="1453"/>
      <c r="I17" s="1461"/>
      <c r="J17" s="1453"/>
      <c r="K17" s="1453"/>
      <c r="L17" s="1453"/>
      <c r="M17" s="1453"/>
      <c r="N17" s="1453"/>
      <c r="O17" s="1453"/>
      <c r="P17" s="33"/>
      <c r="Q17" s="33"/>
      <c r="R17" s="33"/>
      <c r="S17" s="33"/>
    </row>
    <row r="18" spans="1:19" ht="15.75">
      <c r="A18" s="372"/>
      <c r="B18" s="372" t="s">
        <v>549</v>
      </c>
      <c r="C18" s="607" t="s">
        <v>105</v>
      </c>
      <c r="D18" s="372">
        <v>1</v>
      </c>
      <c r="E18" s="1460" t="s">
        <v>605</v>
      </c>
      <c r="F18" s="372">
        <v>3</v>
      </c>
      <c r="G18" s="372">
        <v>1</v>
      </c>
      <c r="H18" s="372">
        <f>SUM(F18:G18)</f>
        <v>4</v>
      </c>
      <c r="I18" s="418">
        <v>4</v>
      </c>
      <c r="J18" s="372">
        <v>0</v>
      </c>
      <c r="K18" s="372">
        <v>0</v>
      </c>
      <c r="L18" s="372">
        <v>0</v>
      </c>
      <c r="M18" s="372">
        <v>0</v>
      </c>
      <c r="N18" s="372">
        <v>0</v>
      </c>
      <c r="O18" s="372" t="s">
        <v>550</v>
      </c>
      <c r="P18" s="33"/>
      <c r="Q18" s="33"/>
      <c r="R18" s="33"/>
      <c r="S18" s="33" t="s">
        <v>551</v>
      </c>
    </row>
    <row r="19" spans="1:19" ht="15.75">
      <c r="A19" s="372"/>
      <c r="B19" s="372" t="s">
        <v>549</v>
      </c>
      <c r="C19" s="17" t="s">
        <v>419</v>
      </c>
      <c r="D19" s="372">
        <v>1</v>
      </c>
      <c r="E19" s="1460" t="s">
        <v>605</v>
      </c>
      <c r="F19" s="372">
        <v>3</v>
      </c>
      <c r="G19" s="372">
        <v>1</v>
      </c>
      <c r="H19" s="372">
        <f aca="true" t="shared" si="0" ref="H19:H32">SUM(F19:G19)</f>
        <v>4</v>
      </c>
      <c r="I19" s="418">
        <v>4</v>
      </c>
      <c r="J19" s="372">
        <v>0</v>
      </c>
      <c r="K19" s="372">
        <v>0</v>
      </c>
      <c r="L19" s="372">
        <v>0</v>
      </c>
      <c r="M19" s="372">
        <v>0</v>
      </c>
      <c r="N19" s="372">
        <v>0</v>
      </c>
      <c r="O19" s="372" t="s">
        <v>552</v>
      </c>
      <c r="P19" s="33"/>
      <c r="Q19" s="33"/>
      <c r="R19" s="33"/>
      <c r="S19" s="33" t="s">
        <v>553</v>
      </c>
    </row>
    <row r="20" spans="1:19" ht="15.75">
      <c r="A20" s="372"/>
      <c r="B20" s="372" t="s">
        <v>549</v>
      </c>
      <c r="C20" s="1454" t="s">
        <v>166</v>
      </c>
      <c r="D20" s="372">
        <v>1</v>
      </c>
      <c r="E20" s="1460" t="s">
        <v>605</v>
      </c>
      <c r="F20" s="372">
        <v>5</v>
      </c>
      <c r="G20" s="372">
        <v>1</v>
      </c>
      <c r="H20" s="372">
        <f t="shared" si="0"/>
        <v>6</v>
      </c>
      <c r="I20" s="418">
        <v>4</v>
      </c>
      <c r="J20" s="372">
        <v>4</v>
      </c>
      <c r="K20" s="372">
        <v>0</v>
      </c>
      <c r="L20" s="372">
        <v>0</v>
      </c>
      <c r="M20" s="372">
        <v>4</v>
      </c>
      <c r="N20" s="372">
        <v>0</v>
      </c>
      <c r="O20" s="372" t="s">
        <v>550</v>
      </c>
      <c r="P20" s="33"/>
      <c r="Q20" s="33"/>
      <c r="R20" s="33"/>
      <c r="S20" s="33" t="s">
        <v>554</v>
      </c>
    </row>
    <row r="21" spans="1:19" ht="15.75">
      <c r="A21" s="372"/>
      <c r="B21" s="372" t="s">
        <v>549</v>
      </c>
      <c r="C21" s="1454" t="s">
        <v>555</v>
      </c>
      <c r="D21" s="372">
        <v>1</v>
      </c>
      <c r="E21" s="1460" t="s">
        <v>605</v>
      </c>
      <c r="F21" s="372">
        <v>7</v>
      </c>
      <c r="G21" s="372">
        <v>2</v>
      </c>
      <c r="H21" s="372">
        <f t="shared" si="0"/>
        <v>9</v>
      </c>
      <c r="I21" s="418">
        <v>8</v>
      </c>
      <c r="J21" s="372">
        <v>0</v>
      </c>
      <c r="K21" s="372">
        <v>0</v>
      </c>
      <c r="L21" s="372">
        <v>0</v>
      </c>
      <c r="M21" s="372">
        <v>0</v>
      </c>
      <c r="N21" s="372">
        <v>4</v>
      </c>
      <c r="O21" s="372" t="s">
        <v>550</v>
      </c>
      <c r="P21" s="33"/>
      <c r="Q21" s="33"/>
      <c r="R21" s="33"/>
      <c r="S21" s="33" t="s">
        <v>554</v>
      </c>
    </row>
    <row r="22" spans="1:19" ht="15.75">
      <c r="A22" s="372"/>
      <c r="B22" s="372" t="s">
        <v>549</v>
      </c>
      <c r="C22" s="1454" t="s">
        <v>556</v>
      </c>
      <c r="D22" s="372">
        <v>1</v>
      </c>
      <c r="E22" s="1460" t="s">
        <v>605</v>
      </c>
      <c r="F22" s="372">
        <v>5</v>
      </c>
      <c r="G22" s="372">
        <v>1.5</v>
      </c>
      <c r="H22" s="372">
        <f t="shared" si="0"/>
        <v>6.5</v>
      </c>
      <c r="I22" s="418">
        <v>4</v>
      </c>
      <c r="J22" s="372">
        <v>0</v>
      </c>
      <c r="K22" s="372">
        <v>0</v>
      </c>
      <c r="L22" s="372">
        <v>0</v>
      </c>
      <c r="M22" s="372">
        <v>0</v>
      </c>
      <c r="N22" s="372">
        <v>0</v>
      </c>
      <c r="O22" s="372" t="s">
        <v>552</v>
      </c>
      <c r="P22" s="33"/>
      <c r="Q22" s="33"/>
      <c r="R22" s="33"/>
      <c r="S22" s="33" t="s">
        <v>557</v>
      </c>
    </row>
    <row r="23" spans="1:19" ht="15.75">
      <c r="A23" s="372"/>
      <c r="B23" s="372" t="s">
        <v>549</v>
      </c>
      <c r="C23" s="1454" t="s">
        <v>558</v>
      </c>
      <c r="D23" s="372">
        <v>1</v>
      </c>
      <c r="E23" s="1460" t="s">
        <v>605</v>
      </c>
      <c r="F23" s="372">
        <v>5</v>
      </c>
      <c r="G23" s="372">
        <v>1</v>
      </c>
      <c r="H23" s="372">
        <f t="shared" si="0"/>
        <v>6</v>
      </c>
      <c r="I23" s="418">
        <v>4</v>
      </c>
      <c r="J23" s="372">
        <v>0</v>
      </c>
      <c r="K23" s="372">
        <v>0</v>
      </c>
      <c r="L23" s="372">
        <v>0</v>
      </c>
      <c r="M23" s="372">
        <v>4</v>
      </c>
      <c r="N23" s="372">
        <v>0</v>
      </c>
      <c r="O23" s="372" t="s">
        <v>552</v>
      </c>
      <c r="P23" s="33"/>
      <c r="Q23" s="33"/>
      <c r="R23" s="33"/>
      <c r="S23" s="33" t="s">
        <v>559</v>
      </c>
    </row>
    <row r="24" spans="1:19" ht="15.75">
      <c r="A24" s="372"/>
      <c r="B24" s="372" t="s">
        <v>549</v>
      </c>
      <c r="C24" s="1454" t="s">
        <v>560</v>
      </c>
      <c r="D24" s="372">
        <v>1</v>
      </c>
      <c r="E24" s="1460" t="s">
        <v>605</v>
      </c>
      <c r="F24" s="372">
        <v>5</v>
      </c>
      <c r="G24" s="372">
        <v>1</v>
      </c>
      <c r="H24" s="372">
        <f t="shared" si="0"/>
        <v>6</v>
      </c>
      <c r="I24" s="418">
        <v>8</v>
      </c>
      <c r="J24" s="372">
        <v>0</v>
      </c>
      <c r="K24" s="372">
        <v>0</v>
      </c>
      <c r="L24" s="372">
        <v>0</v>
      </c>
      <c r="M24" s="372">
        <v>0</v>
      </c>
      <c r="N24" s="372">
        <v>2</v>
      </c>
      <c r="O24" s="372" t="s">
        <v>550</v>
      </c>
      <c r="P24" s="33"/>
      <c r="Q24" s="33"/>
      <c r="R24" s="33"/>
      <c r="S24" s="33" t="s">
        <v>561</v>
      </c>
    </row>
    <row r="25" spans="1:19" s="1466" customFormat="1" ht="15.75">
      <c r="A25" s="1462"/>
      <c r="B25" s="1463"/>
      <c r="C25" s="1464" t="s">
        <v>580</v>
      </c>
      <c r="D25" s="1288"/>
      <c r="E25" s="1460"/>
      <c r="F25" s="1288">
        <f>SUM(F18:F24)</f>
        <v>33</v>
      </c>
      <c r="G25" s="1288">
        <f>SUM(G18:G24)</f>
        <v>8.5</v>
      </c>
      <c r="H25" s="1288">
        <f>SUM(H18:H24)</f>
        <v>41.5</v>
      </c>
      <c r="I25" s="1302"/>
      <c r="J25" s="1288"/>
      <c r="K25" s="1288"/>
      <c r="L25" s="1288"/>
      <c r="M25" s="1288"/>
      <c r="N25" s="1288"/>
      <c r="O25" s="1288"/>
      <c r="P25" s="1465"/>
      <c r="Q25" s="1465"/>
      <c r="R25" s="1465"/>
      <c r="S25" s="1465"/>
    </row>
    <row r="26" spans="1:19" ht="18.75">
      <c r="A26" s="2036" t="s">
        <v>562</v>
      </c>
      <c r="B26" s="2037"/>
      <c r="C26" s="2038"/>
      <c r="D26" s="1453"/>
      <c r="E26" s="1460"/>
      <c r="F26" s="372"/>
      <c r="G26" s="372"/>
      <c r="H26" s="372"/>
      <c r="I26" s="1461"/>
      <c r="J26" s="1453"/>
      <c r="K26" s="1453"/>
      <c r="L26" s="1453"/>
      <c r="M26" s="1453"/>
      <c r="N26" s="1453"/>
      <c r="O26" s="1453"/>
      <c r="P26" s="33"/>
      <c r="Q26" s="33"/>
      <c r="R26" s="33"/>
      <c r="S26" s="33"/>
    </row>
    <row r="27" spans="1:19" ht="15.75">
      <c r="A27" s="372"/>
      <c r="B27" s="372" t="s">
        <v>549</v>
      </c>
      <c r="C27" s="1454" t="s">
        <v>555</v>
      </c>
      <c r="D27" s="372">
        <v>2</v>
      </c>
      <c r="E27" s="1460" t="s">
        <v>605</v>
      </c>
      <c r="F27" s="372">
        <v>7</v>
      </c>
      <c r="G27" s="372">
        <v>2</v>
      </c>
      <c r="H27" s="372">
        <f t="shared" si="0"/>
        <v>9</v>
      </c>
      <c r="I27" s="418">
        <v>8</v>
      </c>
      <c r="J27" s="372">
        <v>0</v>
      </c>
      <c r="K27" s="372">
        <v>0</v>
      </c>
      <c r="L27" s="372">
        <v>0</v>
      </c>
      <c r="M27" s="372">
        <v>0</v>
      </c>
      <c r="N27" s="372">
        <v>4</v>
      </c>
      <c r="O27" s="372" t="s">
        <v>550</v>
      </c>
      <c r="P27" s="33"/>
      <c r="Q27" s="33"/>
      <c r="R27" s="33"/>
      <c r="S27" s="33" t="s">
        <v>554</v>
      </c>
    </row>
    <row r="28" spans="1:19" ht="15.75">
      <c r="A28" s="372"/>
      <c r="B28" s="372" t="s">
        <v>549</v>
      </c>
      <c r="C28" s="1454" t="s">
        <v>558</v>
      </c>
      <c r="D28" s="372">
        <v>2</v>
      </c>
      <c r="E28" s="1460" t="s">
        <v>605</v>
      </c>
      <c r="F28" s="372">
        <v>5</v>
      </c>
      <c r="G28" s="372">
        <v>1</v>
      </c>
      <c r="H28" s="372">
        <f t="shared" si="0"/>
        <v>6</v>
      </c>
      <c r="I28" s="418">
        <v>4</v>
      </c>
      <c r="J28" s="372">
        <v>0</v>
      </c>
      <c r="K28" s="372">
        <v>0</v>
      </c>
      <c r="L28" s="372">
        <v>0</v>
      </c>
      <c r="M28" s="372">
        <v>4</v>
      </c>
      <c r="N28" s="372">
        <v>0</v>
      </c>
      <c r="O28" s="372" t="s">
        <v>550</v>
      </c>
      <c r="P28" s="33"/>
      <c r="Q28" s="33"/>
      <c r="R28" s="33"/>
      <c r="S28" s="33" t="s">
        <v>559</v>
      </c>
    </row>
    <row r="29" spans="1:19" ht="15.75">
      <c r="A29" s="372"/>
      <c r="B29" s="372" t="s">
        <v>563</v>
      </c>
      <c r="C29" s="607" t="s">
        <v>564</v>
      </c>
      <c r="D29" s="372">
        <v>2</v>
      </c>
      <c r="E29" s="1460" t="s">
        <v>605</v>
      </c>
      <c r="F29" s="372">
        <v>4</v>
      </c>
      <c r="G29" s="372">
        <v>1</v>
      </c>
      <c r="H29" s="372">
        <f t="shared" si="0"/>
        <v>5</v>
      </c>
      <c r="I29" s="418">
        <v>4</v>
      </c>
      <c r="J29" s="372">
        <v>0</v>
      </c>
      <c r="K29" s="372">
        <v>0</v>
      </c>
      <c r="L29" s="372">
        <v>0</v>
      </c>
      <c r="M29" s="372">
        <v>0</v>
      </c>
      <c r="N29" s="372">
        <v>2</v>
      </c>
      <c r="O29" s="372" t="s">
        <v>552</v>
      </c>
      <c r="P29" s="33"/>
      <c r="Q29" s="33"/>
      <c r="R29" s="33"/>
      <c r="S29" s="33" t="s">
        <v>561</v>
      </c>
    </row>
    <row r="30" spans="1:19" ht="15.75">
      <c r="A30" s="372"/>
      <c r="B30" s="372" t="s">
        <v>563</v>
      </c>
      <c r="C30" s="241" t="s">
        <v>565</v>
      </c>
      <c r="D30" s="372">
        <v>2</v>
      </c>
      <c r="E30" s="1460" t="s">
        <v>605</v>
      </c>
      <c r="F30" s="372">
        <v>4</v>
      </c>
      <c r="G30" s="372">
        <v>1</v>
      </c>
      <c r="H30" s="372">
        <f t="shared" si="0"/>
        <v>5</v>
      </c>
      <c r="I30" s="418">
        <v>8</v>
      </c>
      <c r="J30" s="372">
        <v>0</v>
      </c>
      <c r="K30" s="372">
        <v>0</v>
      </c>
      <c r="L30" s="372">
        <v>0</v>
      </c>
      <c r="M30" s="372">
        <v>4</v>
      </c>
      <c r="N30" s="372">
        <v>0</v>
      </c>
      <c r="O30" s="372" t="s">
        <v>550</v>
      </c>
      <c r="P30" s="33"/>
      <c r="Q30" s="33"/>
      <c r="R30" s="33"/>
      <c r="S30" s="33" t="s">
        <v>553</v>
      </c>
    </row>
    <row r="31" spans="1:19" ht="15.75">
      <c r="A31" s="372"/>
      <c r="B31" s="372" t="s">
        <v>563</v>
      </c>
      <c r="C31" s="241" t="s">
        <v>566</v>
      </c>
      <c r="D31" s="372">
        <v>2</v>
      </c>
      <c r="E31" s="1460" t="s">
        <v>605</v>
      </c>
      <c r="F31" s="372">
        <v>4</v>
      </c>
      <c r="G31" s="372">
        <v>1</v>
      </c>
      <c r="H31" s="372">
        <f t="shared" si="0"/>
        <v>5</v>
      </c>
      <c r="I31" s="418">
        <v>4</v>
      </c>
      <c r="J31" s="372">
        <v>0</v>
      </c>
      <c r="K31" s="372">
        <v>0</v>
      </c>
      <c r="L31" s="372">
        <v>0</v>
      </c>
      <c r="M31" s="372">
        <v>0</v>
      </c>
      <c r="N31" s="372">
        <v>4</v>
      </c>
      <c r="O31" s="372" t="s">
        <v>552</v>
      </c>
      <c r="P31" s="33"/>
      <c r="Q31" s="33"/>
      <c r="R31" s="33"/>
      <c r="S31" s="33" t="s">
        <v>557</v>
      </c>
    </row>
    <row r="32" spans="1:19" ht="15.75">
      <c r="A32" s="372"/>
      <c r="B32" s="372" t="s">
        <v>563</v>
      </c>
      <c r="C32" s="607" t="s">
        <v>567</v>
      </c>
      <c r="D32" s="372">
        <v>2</v>
      </c>
      <c r="E32" s="1460" t="s">
        <v>605</v>
      </c>
      <c r="F32" s="372">
        <v>3</v>
      </c>
      <c r="G32" s="372">
        <v>1</v>
      </c>
      <c r="H32" s="372">
        <f t="shared" si="0"/>
        <v>4</v>
      </c>
      <c r="I32" s="418">
        <v>4</v>
      </c>
      <c r="J32" s="372">
        <v>0</v>
      </c>
      <c r="K32" s="372">
        <v>0</v>
      </c>
      <c r="L32" s="372">
        <v>0</v>
      </c>
      <c r="M32" s="372">
        <v>0</v>
      </c>
      <c r="N32" s="372">
        <v>0</v>
      </c>
      <c r="O32" s="372" t="s">
        <v>552</v>
      </c>
      <c r="P32" s="33"/>
      <c r="Q32" s="33"/>
      <c r="R32" s="33"/>
      <c r="S32" s="33" t="s">
        <v>561</v>
      </c>
    </row>
    <row r="33" spans="3:8" s="1466" customFormat="1" ht="15.75">
      <c r="C33" s="1464" t="s">
        <v>581</v>
      </c>
      <c r="F33" s="1466">
        <f>SUM(F27:F32)</f>
        <v>27</v>
      </c>
      <c r="G33" s="1466">
        <f>SUM(G27:G32)</f>
        <v>7</v>
      </c>
      <c r="H33" s="1466">
        <f>SUM(H27:H32)</f>
        <v>34</v>
      </c>
    </row>
    <row r="34" spans="3:8" s="1466" customFormat="1" ht="15.75">
      <c r="C34" s="1471" t="s">
        <v>606</v>
      </c>
      <c r="F34" s="1466">
        <f>F25+F33</f>
        <v>60</v>
      </c>
      <c r="G34" s="1466">
        <f>G25+G33</f>
        <v>15.5</v>
      </c>
      <c r="H34" s="1466">
        <f>H25+H33</f>
        <v>75.5</v>
      </c>
    </row>
    <row r="36" spans="2:19" ht="15">
      <c r="B36" s="1455" t="s">
        <v>568</v>
      </c>
      <c r="C36" s="1456" t="s">
        <v>569</v>
      </c>
      <c r="D36" s="1456" t="s">
        <v>570</v>
      </c>
      <c r="E36" s="1456" t="s">
        <v>571</v>
      </c>
      <c r="F36" s="2039" t="s">
        <v>576</v>
      </c>
      <c r="G36" s="2039"/>
      <c r="H36" s="2039"/>
      <c r="I36" s="1456" t="s">
        <v>572</v>
      </c>
      <c r="J36" s="1456" t="s">
        <v>573</v>
      </c>
      <c r="K36" s="1456" t="s">
        <v>369</v>
      </c>
      <c r="L36" s="1456" t="s">
        <v>572</v>
      </c>
      <c r="M36" s="1456" t="s">
        <v>573</v>
      </c>
      <c r="N36" s="1456" t="s">
        <v>369</v>
      </c>
      <c r="O36" s="1456" t="s">
        <v>574</v>
      </c>
      <c r="P36" s="1457"/>
      <c r="Q36" s="1456"/>
      <c r="R36" s="1455"/>
      <c r="S36" s="1456" t="s">
        <v>575</v>
      </c>
    </row>
    <row r="37" spans="2:15" ht="12.75">
      <c r="B37" s="1455"/>
      <c r="C37" s="1455"/>
      <c r="D37" s="1455"/>
      <c r="E37" s="1455"/>
      <c r="F37" s="1455" t="s">
        <v>577</v>
      </c>
      <c r="G37" s="1455" t="s">
        <v>578</v>
      </c>
      <c r="H37" s="1455" t="s">
        <v>579</v>
      </c>
      <c r="I37" s="1455"/>
      <c r="J37" s="1455"/>
      <c r="K37" s="1455"/>
      <c r="L37" s="1455"/>
      <c r="M37" s="1455"/>
      <c r="N37" s="1455"/>
      <c r="O37" s="1455"/>
    </row>
    <row r="38" spans="2:20" ht="15">
      <c r="B38" s="1455"/>
      <c r="C38" s="1467" t="s">
        <v>316</v>
      </c>
      <c r="D38" s="1455"/>
      <c r="E38" s="1455"/>
      <c r="F38" s="1455"/>
      <c r="G38" s="1455"/>
      <c r="H38" s="1455"/>
      <c r="I38" s="1455"/>
      <c r="J38" s="1455"/>
      <c r="K38" s="1455"/>
      <c r="L38" s="1455"/>
      <c r="M38" s="1455"/>
      <c r="N38" s="1455"/>
      <c r="O38" s="1455"/>
      <c r="T38" s="1468"/>
    </row>
    <row r="39" spans="2:20" ht="15">
      <c r="B39" s="1455"/>
      <c r="C39" s="1467" t="s">
        <v>583</v>
      </c>
      <c r="D39" s="1455"/>
      <c r="E39" s="1455"/>
      <c r="F39" s="1455"/>
      <c r="G39" s="1455"/>
      <c r="H39" s="1455"/>
      <c r="I39" s="1455"/>
      <c r="J39" s="1455"/>
      <c r="K39" s="1455"/>
      <c r="L39" s="1455"/>
      <c r="M39" s="1455"/>
      <c r="N39" s="1455"/>
      <c r="O39" s="1455"/>
      <c r="T39" s="1468"/>
    </row>
    <row r="40" spans="2:20" ht="15.75">
      <c r="B40" s="1455" t="s">
        <v>563</v>
      </c>
      <c r="C40" s="241" t="s">
        <v>584</v>
      </c>
      <c r="D40" s="1455">
        <v>3</v>
      </c>
      <c r="E40" s="1455" t="s">
        <v>582</v>
      </c>
      <c r="F40" s="1455">
        <v>4</v>
      </c>
      <c r="G40" s="1455">
        <v>1</v>
      </c>
      <c r="H40" s="1455">
        <f>SUM(F40:G40)</f>
        <v>5</v>
      </c>
      <c r="I40" s="1455">
        <v>8</v>
      </c>
      <c r="J40" s="1455">
        <v>0</v>
      </c>
      <c r="K40" s="1455">
        <v>0</v>
      </c>
      <c r="L40" s="1455">
        <v>0</v>
      </c>
      <c r="M40" s="1455">
        <v>4</v>
      </c>
      <c r="N40" s="1455">
        <v>0</v>
      </c>
      <c r="O40" s="1455" t="s">
        <v>550</v>
      </c>
      <c r="S40" t="s">
        <v>553</v>
      </c>
      <c r="T40" s="1468"/>
    </row>
    <row r="41" spans="2:20" ht="15.75">
      <c r="B41" s="1455" t="s">
        <v>563</v>
      </c>
      <c r="C41" s="1454" t="s">
        <v>585</v>
      </c>
      <c r="D41" s="1455">
        <v>3</v>
      </c>
      <c r="E41" s="1455" t="s">
        <v>582</v>
      </c>
      <c r="F41" s="1455">
        <v>3</v>
      </c>
      <c r="G41" s="1455">
        <v>1</v>
      </c>
      <c r="H41" s="1455">
        <f aca="true" t="shared" si="1" ref="H41:H57">SUM(F41:G41)</f>
        <v>4</v>
      </c>
      <c r="I41" s="1455">
        <v>2</v>
      </c>
      <c r="J41" s="1455">
        <v>0</v>
      </c>
      <c r="K41" s="1455">
        <v>2</v>
      </c>
      <c r="L41" s="1455">
        <v>0</v>
      </c>
      <c r="M41" s="1455">
        <v>0</v>
      </c>
      <c r="N41" s="1455">
        <v>0</v>
      </c>
      <c r="O41" s="1455" t="s">
        <v>552</v>
      </c>
      <c r="S41" t="s">
        <v>553</v>
      </c>
      <c r="T41" s="1468"/>
    </row>
    <row r="42" spans="2:20" ht="15.75">
      <c r="B42" s="1455" t="s">
        <v>586</v>
      </c>
      <c r="C42" s="241" t="s">
        <v>587</v>
      </c>
      <c r="D42" s="1455">
        <v>3</v>
      </c>
      <c r="E42" s="1455" t="s">
        <v>582</v>
      </c>
      <c r="F42" s="1455">
        <v>1.5</v>
      </c>
      <c r="G42" s="1455">
        <v>2</v>
      </c>
      <c r="H42" s="1455">
        <f t="shared" si="1"/>
        <v>3.5</v>
      </c>
      <c r="I42" s="1455">
        <v>4</v>
      </c>
      <c r="J42" s="1455">
        <v>0</v>
      </c>
      <c r="K42" s="1455">
        <v>0</v>
      </c>
      <c r="L42" s="1455">
        <v>0</v>
      </c>
      <c r="M42" s="1455">
        <v>0</v>
      </c>
      <c r="N42" s="1455">
        <v>4</v>
      </c>
      <c r="O42" s="1455" t="s">
        <v>552</v>
      </c>
      <c r="S42" t="s">
        <v>553</v>
      </c>
      <c r="T42" s="1468"/>
    </row>
    <row r="43" spans="2:20" ht="15.75">
      <c r="B43" s="1455" t="s">
        <v>586</v>
      </c>
      <c r="C43" s="241" t="s">
        <v>588</v>
      </c>
      <c r="D43" s="1455">
        <v>3</v>
      </c>
      <c r="E43" s="1455" t="s">
        <v>582</v>
      </c>
      <c r="F43" s="1455">
        <v>5</v>
      </c>
      <c r="G43" s="1455">
        <v>2.5</v>
      </c>
      <c r="H43" s="1455">
        <f t="shared" si="1"/>
        <v>7.5</v>
      </c>
      <c r="I43" s="1455">
        <v>6</v>
      </c>
      <c r="J43" s="1455">
        <v>2</v>
      </c>
      <c r="K43" s="1455">
        <v>0</v>
      </c>
      <c r="L43" s="1455">
        <v>2</v>
      </c>
      <c r="M43" s="1455">
        <v>2</v>
      </c>
      <c r="N43" s="1455">
        <v>0</v>
      </c>
      <c r="O43" s="1455" t="s">
        <v>550</v>
      </c>
      <c r="S43" t="s">
        <v>553</v>
      </c>
      <c r="T43" s="1468"/>
    </row>
    <row r="44" spans="2:20" ht="31.5">
      <c r="B44" s="1455" t="s">
        <v>586</v>
      </c>
      <c r="C44" s="241" t="s">
        <v>589</v>
      </c>
      <c r="D44" s="1455">
        <v>3</v>
      </c>
      <c r="E44" s="1455" t="s">
        <v>582</v>
      </c>
      <c r="F44" s="1455">
        <v>4</v>
      </c>
      <c r="G44" s="1455">
        <v>1.5</v>
      </c>
      <c r="H44" s="1455">
        <f t="shared" si="1"/>
        <v>5.5</v>
      </c>
      <c r="I44" s="1455">
        <v>8</v>
      </c>
      <c r="J44" s="1455">
        <v>4</v>
      </c>
      <c r="K44" s="1455">
        <v>0</v>
      </c>
      <c r="L44" s="1455">
        <v>0</v>
      </c>
      <c r="M44" s="1455">
        <v>0</v>
      </c>
      <c r="N44" s="1455">
        <v>0</v>
      </c>
      <c r="O44" s="1455" t="s">
        <v>550</v>
      </c>
      <c r="S44" t="s">
        <v>553</v>
      </c>
      <c r="T44" s="1468"/>
    </row>
    <row r="45" spans="2:20" ht="15.75">
      <c r="B45" s="1455" t="s">
        <v>586</v>
      </c>
      <c r="C45" s="241" t="s">
        <v>590</v>
      </c>
      <c r="D45" s="1455">
        <v>3</v>
      </c>
      <c r="E45" s="1455" t="s">
        <v>582</v>
      </c>
      <c r="F45" s="1455">
        <v>8</v>
      </c>
      <c r="G45" s="1455">
        <v>2</v>
      </c>
      <c r="H45" s="1455">
        <f t="shared" si="1"/>
        <v>10</v>
      </c>
      <c r="I45" s="1455">
        <v>4</v>
      </c>
      <c r="J45" s="1455">
        <v>4</v>
      </c>
      <c r="K45" s="1455">
        <v>0</v>
      </c>
      <c r="L45" s="1455">
        <v>4</v>
      </c>
      <c r="M45" s="1455">
        <v>4</v>
      </c>
      <c r="N45" s="1455">
        <v>0</v>
      </c>
      <c r="O45" s="1455" t="s">
        <v>550</v>
      </c>
      <c r="S45" t="s">
        <v>553</v>
      </c>
      <c r="T45" s="1468"/>
    </row>
    <row r="46" spans="2:20" ht="15.75">
      <c r="B46" s="1455"/>
      <c r="C46" s="29" t="s">
        <v>591</v>
      </c>
      <c r="D46" s="1467"/>
      <c r="E46" s="1467"/>
      <c r="F46" s="1467">
        <f>SUM(F40:F45)</f>
        <v>25.5</v>
      </c>
      <c r="G46" s="1467">
        <f>SUM(G40:G45)</f>
        <v>10</v>
      </c>
      <c r="H46" s="1455">
        <f t="shared" si="1"/>
        <v>35.5</v>
      </c>
      <c r="I46" s="1455"/>
      <c r="J46" s="1455"/>
      <c r="K46" s="1455"/>
      <c r="L46" s="1455"/>
      <c r="M46" s="1455"/>
      <c r="N46" s="1455"/>
      <c r="O46" s="1455"/>
      <c r="T46" s="1468"/>
    </row>
    <row r="47" spans="2:20" ht="15">
      <c r="B47" s="1455"/>
      <c r="C47" s="1467" t="s">
        <v>592</v>
      </c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T47" s="1468"/>
    </row>
    <row r="48" spans="2:20" ht="31.5">
      <c r="B48" s="1455" t="s">
        <v>549</v>
      </c>
      <c r="C48" s="1454" t="s">
        <v>593</v>
      </c>
      <c r="D48" s="1455">
        <v>4</v>
      </c>
      <c r="E48" s="1455" t="s">
        <v>582</v>
      </c>
      <c r="F48" s="1455">
        <v>3</v>
      </c>
      <c r="G48" s="1455">
        <v>1</v>
      </c>
      <c r="H48" s="1455">
        <f t="shared" si="1"/>
        <v>4</v>
      </c>
      <c r="I48" s="1455">
        <v>4</v>
      </c>
      <c r="J48" s="1455">
        <v>0</v>
      </c>
      <c r="K48" s="1455">
        <v>0</v>
      </c>
      <c r="L48" s="1455">
        <v>4</v>
      </c>
      <c r="M48" s="1455">
        <v>0</v>
      </c>
      <c r="N48" s="1455">
        <v>2</v>
      </c>
      <c r="O48" s="1455" t="s">
        <v>550</v>
      </c>
      <c r="S48" t="s">
        <v>594</v>
      </c>
      <c r="T48" s="1468"/>
    </row>
    <row r="49" spans="2:20" ht="15.75">
      <c r="B49" s="1455" t="s">
        <v>586</v>
      </c>
      <c r="C49" s="241" t="s">
        <v>595</v>
      </c>
      <c r="D49" s="1455">
        <v>4</v>
      </c>
      <c r="E49" s="1455" t="s">
        <v>582</v>
      </c>
      <c r="F49" s="1455">
        <v>8</v>
      </c>
      <c r="G49" s="1455">
        <v>2</v>
      </c>
      <c r="H49" s="1455">
        <f t="shared" si="1"/>
        <v>10</v>
      </c>
      <c r="I49" s="1455">
        <v>4</v>
      </c>
      <c r="J49" s="1455">
        <v>0</v>
      </c>
      <c r="K49" s="1455">
        <v>0</v>
      </c>
      <c r="L49" s="1455">
        <v>4</v>
      </c>
      <c r="M49" s="1455">
        <v>4</v>
      </c>
      <c r="N49" s="1455">
        <v>0</v>
      </c>
      <c r="O49" s="1455" t="s">
        <v>550</v>
      </c>
      <c r="S49" t="s">
        <v>553</v>
      </c>
      <c r="T49" s="1468"/>
    </row>
    <row r="50" spans="2:20" ht="15.75">
      <c r="B50" s="1455" t="s">
        <v>586</v>
      </c>
      <c r="C50" s="607" t="s">
        <v>596</v>
      </c>
      <c r="D50" s="1455">
        <v>4</v>
      </c>
      <c r="E50" s="1455" t="s">
        <v>582</v>
      </c>
      <c r="F50" s="1455">
        <v>1</v>
      </c>
      <c r="G50" s="1455"/>
      <c r="H50" s="1455">
        <f t="shared" si="1"/>
        <v>1</v>
      </c>
      <c r="I50" s="1455">
        <v>0</v>
      </c>
      <c r="J50" s="1455">
        <v>0</v>
      </c>
      <c r="K50" s="1455">
        <v>4</v>
      </c>
      <c r="L50" s="1455">
        <v>0</v>
      </c>
      <c r="M50" s="1455">
        <v>0</v>
      </c>
      <c r="N50" s="1455">
        <v>4</v>
      </c>
      <c r="O50" s="1455" t="s">
        <v>597</v>
      </c>
      <c r="S50" t="s">
        <v>553</v>
      </c>
      <c r="T50" s="1468"/>
    </row>
    <row r="51" spans="2:20" ht="15.75">
      <c r="B51" s="1455" t="s">
        <v>586</v>
      </c>
      <c r="C51" s="241" t="s">
        <v>598</v>
      </c>
      <c r="D51" s="1455">
        <v>4</v>
      </c>
      <c r="E51" s="1455" t="s">
        <v>582</v>
      </c>
      <c r="F51" s="1455">
        <v>5</v>
      </c>
      <c r="G51" s="1455">
        <v>2</v>
      </c>
      <c r="H51" s="1455">
        <f t="shared" si="1"/>
        <v>7</v>
      </c>
      <c r="I51" s="1455">
        <v>4</v>
      </c>
      <c r="J51" s="1455">
        <v>2</v>
      </c>
      <c r="K51" s="1455">
        <v>0</v>
      </c>
      <c r="L51" s="1455">
        <v>4</v>
      </c>
      <c r="M51" s="1455">
        <v>2</v>
      </c>
      <c r="N51" s="1455">
        <v>0</v>
      </c>
      <c r="O51" s="1455" t="s">
        <v>552</v>
      </c>
      <c r="S51" t="s">
        <v>553</v>
      </c>
      <c r="T51" s="1468"/>
    </row>
    <row r="52" spans="2:20" ht="15.75">
      <c r="B52" s="1455" t="s">
        <v>586</v>
      </c>
      <c r="C52" s="241" t="s">
        <v>599</v>
      </c>
      <c r="D52" s="1455">
        <v>4</v>
      </c>
      <c r="E52" s="1455" t="s">
        <v>582</v>
      </c>
      <c r="F52" s="1455">
        <v>4</v>
      </c>
      <c r="G52" s="1455"/>
      <c r="H52" s="1455">
        <f t="shared" si="1"/>
        <v>4</v>
      </c>
      <c r="I52" s="1455">
        <v>6</v>
      </c>
      <c r="J52" s="1455">
        <v>0</v>
      </c>
      <c r="K52" s="1455">
        <v>0</v>
      </c>
      <c r="L52" s="1455">
        <v>0</v>
      </c>
      <c r="M52" s="1455">
        <v>0</v>
      </c>
      <c r="N52" s="1455">
        <v>4</v>
      </c>
      <c r="O52" s="1455" t="s">
        <v>552</v>
      </c>
      <c r="S52" t="s">
        <v>553</v>
      </c>
      <c r="T52" s="1468"/>
    </row>
    <row r="53" spans="2:20" ht="15.75">
      <c r="B53" s="1455" t="s">
        <v>586</v>
      </c>
      <c r="C53" s="241" t="s">
        <v>600</v>
      </c>
      <c r="D53" s="1455">
        <v>4</v>
      </c>
      <c r="E53" s="1455" t="s">
        <v>582</v>
      </c>
      <c r="F53" s="1455">
        <v>5</v>
      </c>
      <c r="G53" s="1455">
        <v>1.5</v>
      </c>
      <c r="H53" s="1455">
        <f t="shared" si="1"/>
        <v>6.5</v>
      </c>
      <c r="I53" s="1455">
        <v>6</v>
      </c>
      <c r="J53" s="1455">
        <v>0</v>
      </c>
      <c r="K53" s="1455">
        <v>2</v>
      </c>
      <c r="L53" s="1455">
        <v>2</v>
      </c>
      <c r="M53" s="1455">
        <v>0</v>
      </c>
      <c r="N53" s="1455">
        <v>2</v>
      </c>
      <c r="O53" s="1455" t="s">
        <v>550</v>
      </c>
      <c r="S53" t="s">
        <v>553</v>
      </c>
      <c r="T53" s="1468"/>
    </row>
    <row r="54" spans="2:20" ht="15.75">
      <c r="B54" s="1455" t="s">
        <v>586</v>
      </c>
      <c r="C54" s="241" t="s">
        <v>601</v>
      </c>
      <c r="D54" s="1455">
        <v>4</v>
      </c>
      <c r="E54" s="1455" t="s">
        <v>582</v>
      </c>
      <c r="F54" s="1455">
        <v>4</v>
      </c>
      <c r="G54" s="1455">
        <v>2</v>
      </c>
      <c r="H54" s="1455">
        <f t="shared" si="1"/>
        <v>6</v>
      </c>
      <c r="I54" s="1455">
        <v>4</v>
      </c>
      <c r="J54" s="1455">
        <v>4</v>
      </c>
      <c r="K54" s="1455">
        <v>0</v>
      </c>
      <c r="L54" s="1455">
        <v>4</v>
      </c>
      <c r="M54" s="1455">
        <v>4</v>
      </c>
      <c r="N54" s="1455">
        <v>0</v>
      </c>
      <c r="O54" s="1455" t="s">
        <v>550</v>
      </c>
      <c r="S54" t="s">
        <v>553</v>
      </c>
      <c r="T54" s="1468"/>
    </row>
    <row r="55" spans="2:20" ht="31.5">
      <c r="B55" s="1455" t="s">
        <v>586</v>
      </c>
      <c r="C55" s="241" t="s">
        <v>602</v>
      </c>
      <c r="D55" s="1455">
        <v>4</v>
      </c>
      <c r="E55" s="1455" t="s">
        <v>582</v>
      </c>
      <c r="F55" s="1455">
        <v>3.5</v>
      </c>
      <c r="G55" s="1455">
        <v>1.5</v>
      </c>
      <c r="H55" s="1455">
        <f t="shared" si="1"/>
        <v>5</v>
      </c>
      <c r="I55" s="1455">
        <v>4</v>
      </c>
      <c r="J55" s="1455">
        <v>0</v>
      </c>
      <c r="K55" s="1455">
        <v>0</v>
      </c>
      <c r="L55" s="1455">
        <v>4</v>
      </c>
      <c r="M55" s="1455">
        <v>0</v>
      </c>
      <c r="N55" s="1455">
        <v>4</v>
      </c>
      <c r="O55" s="1455" t="s">
        <v>550</v>
      </c>
      <c r="S55" t="s">
        <v>553</v>
      </c>
      <c r="T55" s="1468"/>
    </row>
    <row r="56" spans="2:20" ht="15.75">
      <c r="B56" s="1455" t="s">
        <v>586</v>
      </c>
      <c r="C56" s="1469" t="s">
        <v>247</v>
      </c>
      <c r="D56" s="1470">
        <v>4</v>
      </c>
      <c r="E56" s="1470" t="s">
        <v>582</v>
      </c>
      <c r="F56" s="1470">
        <v>1</v>
      </c>
      <c r="G56" s="1455"/>
      <c r="H56" s="1455">
        <f t="shared" si="1"/>
        <v>1</v>
      </c>
      <c r="I56" s="1470">
        <v>0</v>
      </c>
      <c r="J56" s="1470">
        <v>0</v>
      </c>
      <c r="K56" s="1470">
        <v>4</v>
      </c>
      <c r="L56" s="1470">
        <v>0</v>
      </c>
      <c r="M56" s="1470">
        <v>0</v>
      </c>
      <c r="N56" s="1470">
        <v>4</v>
      </c>
      <c r="O56" s="1470" t="s">
        <v>603</v>
      </c>
      <c r="S56" t="s">
        <v>553</v>
      </c>
      <c r="T56" s="1468"/>
    </row>
    <row r="57" spans="2:20" ht="15.75">
      <c r="B57" s="1455"/>
      <c r="C57" s="29" t="s">
        <v>604</v>
      </c>
      <c r="D57" s="1455"/>
      <c r="E57" s="1455"/>
      <c r="F57" s="1467">
        <f>SUM(F48:F56)</f>
        <v>34.5</v>
      </c>
      <c r="G57" s="1467">
        <f>SUM(G48:G56)</f>
        <v>10</v>
      </c>
      <c r="H57" s="1455">
        <f t="shared" si="1"/>
        <v>44.5</v>
      </c>
      <c r="I57" s="1455"/>
      <c r="J57" s="1455"/>
      <c r="K57" s="1455"/>
      <c r="L57" s="1455"/>
      <c r="M57" s="1455"/>
      <c r="N57" s="1455"/>
      <c r="O57" s="1455"/>
      <c r="T57" s="1468"/>
    </row>
    <row r="58" spans="3:8" ht="15.75">
      <c r="C58" s="1471" t="s">
        <v>607</v>
      </c>
      <c r="F58">
        <f>F46+F57</f>
        <v>60</v>
      </c>
      <c r="G58">
        <f>G46+G57</f>
        <v>20</v>
      </c>
      <c r="H58">
        <f>H46+H57</f>
        <v>80</v>
      </c>
    </row>
    <row r="65" ht="12.75">
      <c r="C65" s="1466" t="s">
        <v>22</v>
      </c>
    </row>
    <row r="66" ht="12.75">
      <c r="C66" s="1466" t="s">
        <v>630</v>
      </c>
    </row>
    <row r="67" spans="1:19" s="1472" customFormat="1" ht="15.75">
      <c r="A67" s="1473"/>
      <c r="B67" s="1473" t="s">
        <v>549</v>
      </c>
      <c r="C67" s="241" t="s">
        <v>136</v>
      </c>
      <c r="D67" s="1473">
        <v>5</v>
      </c>
      <c r="E67" s="1473"/>
      <c r="F67" s="1473">
        <v>2.5</v>
      </c>
      <c r="G67" s="1473">
        <v>4</v>
      </c>
      <c r="H67" s="1473">
        <f>SUM(F67:G67)</f>
        <v>6.5</v>
      </c>
      <c r="I67" s="1473">
        <v>4</v>
      </c>
      <c r="J67" s="1473">
        <v>0</v>
      </c>
      <c r="K67" s="1473">
        <v>0</v>
      </c>
      <c r="L67" s="1473">
        <v>0</v>
      </c>
      <c r="M67" s="1473">
        <v>0</v>
      </c>
      <c r="N67" s="1473">
        <v>0</v>
      </c>
      <c r="O67" s="1473" t="s">
        <v>550</v>
      </c>
      <c r="S67" s="1472" t="s">
        <v>561</v>
      </c>
    </row>
    <row r="68" spans="1:19" s="1472" customFormat="1" ht="31.5">
      <c r="A68" s="1473"/>
      <c r="B68" s="1473" t="s">
        <v>563</v>
      </c>
      <c r="C68" s="1474" t="s">
        <v>608</v>
      </c>
      <c r="D68" s="1473">
        <v>5</v>
      </c>
      <c r="E68" s="1473"/>
      <c r="F68" s="1473">
        <v>3</v>
      </c>
      <c r="G68" s="1473">
        <v>1</v>
      </c>
      <c r="H68" s="1473">
        <f aca="true" t="shared" si="2" ref="H68:H82">SUM(F68:G68)</f>
        <v>4</v>
      </c>
      <c r="I68" s="1473">
        <v>4</v>
      </c>
      <c r="J68" s="1473">
        <v>0</v>
      </c>
      <c r="K68" s="1473">
        <v>0</v>
      </c>
      <c r="L68" s="1473">
        <v>0</v>
      </c>
      <c r="M68" s="1473">
        <v>0</v>
      </c>
      <c r="N68" s="1473">
        <v>0</v>
      </c>
      <c r="O68" s="1473" t="s">
        <v>552</v>
      </c>
      <c r="S68" s="1472" t="s">
        <v>611</v>
      </c>
    </row>
    <row r="69" spans="1:19" s="1472" customFormat="1" ht="15.75">
      <c r="A69" s="1473"/>
      <c r="B69" s="1473" t="s">
        <v>586</v>
      </c>
      <c r="C69" s="1454" t="s">
        <v>613</v>
      </c>
      <c r="D69" s="1473">
        <v>5</v>
      </c>
      <c r="E69" s="1473"/>
      <c r="F69" s="1473">
        <v>4.5</v>
      </c>
      <c r="G69" s="1473">
        <v>1.5</v>
      </c>
      <c r="H69" s="1473">
        <f t="shared" si="2"/>
        <v>6</v>
      </c>
      <c r="I69" s="1473">
        <v>8</v>
      </c>
      <c r="J69" s="1473">
        <v>4</v>
      </c>
      <c r="K69" s="1473">
        <v>0</v>
      </c>
      <c r="L69" s="1473">
        <v>2</v>
      </c>
      <c r="M69" s="1473">
        <v>0</v>
      </c>
      <c r="N69" s="1473">
        <v>2</v>
      </c>
      <c r="O69" s="1473" t="s">
        <v>550</v>
      </c>
      <c r="S69" s="1472" t="s">
        <v>553</v>
      </c>
    </row>
    <row r="70" spans="1:19" s="1472" customFormat="1" ht="15.75">
      <c r="A70" s="1473"/>
      <c r="B70" s="1473" t="s">
        <v>586</v>
      </c>
      <c r="C70" s="241" t="s">
        <v>238</v>
      </c>
      <c r="D70" s="1473">
        <v>5</v>
      </c>
      <c r="E70" s="1473"/>
      <c r="F70" s="1473">
        <v>6</v>
      </c>
      <c r="G70" s="1473"/>
      <c r="H70" s="1473">
        <f t="shared" si="2"/>
        <v>6</v>
      </c>
      <c r="I70" s="1473">
        <v>4</v>
      </c>
      <c r="J70" s="1473">
        <v>0</v>
      </c>
      <c r="K70" s="1473">
        <v>4</v>
      </c>
      <c r="L70" s="1473">
        <v>0</v>
      </c>
      <c r="M70" s="1473">
        <v>0</v>
      </c>
      <c r="N70" s="1473">
        <v>0</v>
      </c>
      <c r="O70" s="1473" t="s">
        <v>552</v>
      </c>
      <c r="S70" s="1472" t="s">
        <v>553</v>
      </c>
    </row>
    <row r="71" spans="1:19" s="1472" customFormat="1" ht="15.75">
      <c r="A71" s="1473"/>
      <c r="B71" s="1473" t="s">
        <v>586</v>
      </c>
      <c r="C71" s="241" t="s">
        <v>609</v>
      </c>
      <c r="D71" s="1473">
        <v>5</v>
      </c>
      <c r="E71" s="1473"/>
      <c r="F71" s="1473">
        <v>8</v>
      </c>
      <c r="G71" s="1473">
        <v>2.5</v>
      </c>
      <c r="H71" s="1473">
        <f t="shared" si="2"/>
        <v>10.5</v>
      </c>
      <c r="I71" s="1473">
        <v>8</v>
      </c>
      <c r="J71" s="1473">
        <v>0</v>
      </c>
      <c r="K71" s="1473">
        <v>0</v>
      </c>
      <c r="L71" s="1473">
        <v>4</v>
      </c>
      <c r="M71" s="1473">
        <v>0</v>
      </c>
      <c r="N71" s="1473">
        <v>4</v>
      </c>
      <c r="O71" s="1473" t="s">
        <v>550</v>
      </c>
      <c r="S71" s="1472" t="s">
        <v>553</v>
      </c>
    </row>
    <row r="72" spans="1:19" s="1472" customFormat="1" ht="15.75">
      <c r="A72" s="1473"/>
      <c r="B72" s="1473" t="s">
        <v>586</v>
      </c>
      <c r="C72" s="241" t="s">
        <v>610</v>
      </c>
      <c r="D72" s="1473">
        <v>5</v>
      </c>
      <c r="E72" s="1473"/>
      <c r="F72" s="1473">
        <v>1</v>
      </c>
      <c r="G72" s="1473"/>
      <c r="H72" s="1473">
        <f t="shared" si="2"/>
        <v>1</v>
      </c>
      <c r="I72" s="1473">
        <v>0</v>
      </c>
      <c r="J72" s="1473">
        <v>0</v>
      </c>
      <c r="K72" s="1473">
        <v>4</v>
      </c>
      <c r="L72" s="1473">
        <v>0</v>
      </c>
      <c r="M72" s="1473">
        <v>0</v>
      </c>
      <c r="N72" s="1473">
        <v>4</v>
      </c>
      <c r="O72" s="1473" t="s">
        <v>603</v>
      </c>
      <c r="S72" s="1472" t="s">
        <v>553</v>
      </c>
    </row>
    <row r="73" spans="1:19" s="1466" customFormat="1" ht="15.75">
      <c r="A73" s="1475"/>
      <c r="B73" s="1475"/>
      <c r="C73" s="29" t="s">
        <v>612</v>
      </c>
      <c r="D73" s="1475"/>
      <c r="E73" s="1475"/>
      <c r="F73" s="1475">
        <f>SUM(F67:F72)</f>
        <v>25</v>
      </c>
      <c r="G73" s="1475">
        <f>SUM(G67:G72)</f>
        <v>9</v>
      </c>
      <c r="H73" s="1475">
        <f t="shared" si="2"/>
        <v>34</v>
      </c>
      <c r="I73" s="1475"/>
      <c r="J73" s="1475"/>
      <c r="K73" s="1475"/>
      <c r="L73" s="1475"/>
      <c r="M73" s="1475"/>
      <c r="N73" s="1475"/>
      <c r="O73" s="1475"/>
      <c r="S73" s="1466" t="s">
        <v>553</v>
      </c>
    </row>
    <row r="74" spans="1:15" ht="15.75">
      <c r="A74" s="1455"/>
      <c r="B74" s="1455"/>
      <c r="C74" s="29" t="s">
        <v>614</v>
      </c>
      <c r="D74" s="1455"/>
      <c r="E74" s="1455"/>
      <c r="F74" s="1455"/>
      <c r="G74" s="1455"/>
      <c r="H74" s="1455"/>
      <c r="I74" s="1455"/>
      <c r="J74" s="1455"/>
      <c r="K74" s="1455"/>
      <c r="L74" s="1455"/>
      <c r="M74" s="1455"/>
      <c r="N74" s="1455"/>
      <c r="O74" s="1455"/>
    </row>
    <row r="75" spans="1:19" ht="15.75">
      <c r="A75" s="1455"/>
      <c r="B75" s="1455" t="s">
        <v>549</v>
      </c>
      <c r="C75" s="607" t="s">
        <v>165</v>
      </c>
      <c r="D75" s="1455">
        <v>6</v>
      </c>
      <c r="E75" s="1455"/>
      <c r="F75" s="1455">
        <v>4</v>
      </c>
      <c r="G75" s="1455">
        <v>4</v>
      </c>
      <c r="H75" s="1455">
        <f t="shared" si="2"/>
        <v>8</v>
      </c>
      <c r="I75" s="1455">
        <v>0</v>
      </c>
      <c r="J75" s="1455">
        <v>0</v>
      </c>
      <c r="K75" s="1455">
        <v>4</v>
      </c>
      <c r="L75" s="1455">
        <v>0</v>
      </c>
      <c r="M75" s="1455">
        <v>0</v>
      </c>
      <c r="N75" s="1455">
        <v>0</v>
      </c>
      <c r="O75" s="1455" t="s">
        <v>552</v>
      </c>
      <c r="S75" t="s">
        <v>615</v>
      </c>
    </row>
    <row r="76" spans="1:19" ht="15.75">
      <c r="A76" s="1455"/>
      <c r="B76" s="1455" t="s">
        <v>563</v>
      </c>
      <c r="C76" s="241" t="s">
        <v>617</v>
      </c>
      <c r="D76" s="1455">
        <v>6</v>
      </c>
      <c r="E76" s="1455"/>
      <c r="F76" s="1455">
        <v>3</v>
      </c>
      <c r="G76" s="1455">
        <v>1</v>
      </c>
      <c r="H76" s="1455">
        <f t="shared" si="2"/>
        <v>4</v>
      </c>
      <c r="I76" s="1455">
        <v>4</v>
      </c>
      <c r="J76" s="1455">
        <v>0</v>
      </c>
      <c r="K76" s="1455">
        <v>0</v>
      </c>
      <c r="L76" s="1455">
        <v>0</v>
      </c>
      <c r="M76" s="1455">
        <v>0</v>
      </c>
      <c r="N76" s="1455">
        <v>0</v>
      </c>
      <c r="O76" s="1455" t="s">
        <v>552</v>
      </c>
      <c r="S76" t="s">
        <v>616</v>
      </c>
    </row>
    <row r="77" spans="1:19" ht="15.75">
      <c r="A77" s="1455"/>
      <c r="B77" s="1455" t="s">
        <v>624</v>
      </c>
      <c r="C77" s="607" t="s">
        <v>59</v>
      </c>
      <c r="D77" s="1455">
        <v>6</v>
      </c>
      <c r="E77" s="1455"/>
      <c r="F77" s="1455">
        <v>4</v>
      </c>
      <c r="G77" s="1455"/>
      <c r="H77" s="1455">
        <f t="shared" si="2"/>
        <v>4</v>
      </c>
      <c r="I77" s="1455"/>
      <c r="J77" s="1455"/>
      <c r="K77" s="1455"/>
      <c r="L77" s="1455"/>
      <c r="M77" s="1455"/>
      <c r="N77" s="1455"/>
      <c r="O77" s="1455" t="s">
        <v>552</v>
      </c>
      <c r="S77" t="s">
        <v>553</v>
      </c>
    </row>
    <row r="78" spans="1:19" ht="15.75">
      <c r="A78" s="1455"/>
      <c r="B78" s="1455" t="s">
        <v>541</v>
      </c>
      <c r="C78" s="1476" t="s">
        <v>438</v>
      </c>
      <c r="D78" s="1455">
        <v>6</v>
      </c>
      <c r="E78" s="1455"/>
      <c r="F78" s="1455">
        <v>9</v>
      </c>
      <c r="G78" s="1455"/>
      <c r="H78" s="1455">
        <f t="shared" si="2"/>
        <v>9</v>
      </c>
      <c r="I78" s="1455"/>
      <c r="J78" s="1455"/>
      <c r="K78" s="1455"/>
      <c r="L78" s="1455"/>
      <c r="M78" s="1455"/>
      <c r="N78" s="1455"/>
      <c r="O78" s="1455" t="s">
        <v>618</v>
      </c>
      <c r="S78" t="s">
        <v>553</v>
      </c>
    </row>
    <row r="79" spans="1:15" ht="15.75">
      <c r="A79" s="1455"/>
      <c r="B79" s="1455" t="s">
        <v>586</v>
      </c>
      <c r="C79" s="607" t="s">
        <v>620</v>
      </c>
      <c r="D79" s="1455">
        <v>6</v>
      </c>
      <c r="E79" s="1455"/>
      <c r="F79" s="1455">
        <v>6</v>
      </c>
      <c r="G79" s="1455"/>
      <c r="H79" s="1455">
        <f t="shared" si="2"/>
        <v>6</v>
      </c>
      <c r="I79" s="1455">
        <v>8</v>
      </c>
      <c r="J79" s="1455">
        <v>4</v>
      </c>
      <c r="K79" s="1455">
        <v>0</v>
      </c>
      <c r="L79" s="1455">
        <v>2</v>
      </c>
      <c r="M79" s="1455">
        <v>0</v>
      </c>
      <c r="N79" s="1455">
        <v>2</v>
      </c>
      <c r="O79" s="1455" t="s">
        <v>550</v>
      </c>
    </row>
    <row r="80" spans="1:19" ht="15.75">
      <c r="A80" s="1455"/>
      <c r="B80" s="1455" t="s">
        <v>586</v>
      </c>
      <c r="C80" s="607" t="s">
        <v>444</v>
      </c>
      <c r="D80" s="1455">
        <v>6</v>
      </c>
      <c r="E80" s="1455"/>
      <c r="F80" s="217">
        <v>5</v>
      </c>
      <c r="G80" s="1455">
        <v>2</v>
      </c>
      <c r="H80" s="1455">
        <f t="shared" si="2"/>
        <v>7</v>
      </c>
      <c r="I80" s="1455">
        <v>8</v>
      </c>
      <c r="J80" s="1455">
        <v>4</v>
      </c>
      <c r="K80" s="1455">
        <v>0</v>
      </c>
      <c r="L80" s="1455">
        <v>0</v>
      </c>
      <c r="M80" s="1455">
        <v>4</v>
      </c>
      <c r="N80" s="1455">
        <v>0</v>
      </c>
      <c r="O80" s="1455" t="s">
        <v>550</v>
      </c>
      <c r="S80" t="s">
        <v>553</v>
      </c>
    </row>
    <row r="81" spans="1:19" ht="15.75">
      <c r="A81" s="1455"/>
      <c r="B81" s="1455" t="s">
        <v>586</v>
      </c>
      <c r="C81" s="607" t="s">
        <v>236</v>
      </c>
      <c r="D81" s="1455">
        <v>6</v>
      </c>
      <c r="E81" s="1455"/>
      <c r="F81" s="217">
        <v>1</v>
      </c>
      <c r="G81" s="1455"/>
      <c r="H81" s="1455">
        <f t="shared" si="2"/>
        <v>1</v>
      </c>
      <c r="I81" s="1455">
        <v>0</v>
      </c>
      <c r="J81" s="1455">
        <v>0</v>
      </c>
      <c r="K81" s="1455">
        <v>4</v>
      </c>
      <c r="L81" s="1455">
        <v>0</v>
      </c>
      <c r="M81" s="1455">
        <v>0</v>
      </c>
      <c r="N81" s="1455">
        <v>4</v>
      </c>
      <c r="O81" s="1455" t="s">
        <v>619</v>
      </c>
      <c r="S81" t="s">
        <v>553</v>
      </c>
    </row>
    <row r="82" spans="1:19" ht="15.75">
      <c r="A82" s="1455"/>
      <c r="B82" s="1455" t="s">
        <v>586</v>
      </c>
      <c r="C82" s="607" t="s">
        <v>621</v>
      </c>
      <c r="D82" s="1455">
        <v>6</v>
      </c>
      <c r="E82" s="1455"/>
      <c r="F82" s="1455">
        <v>3</v>
      </c>
      <c r="G82" s="1455"/>
      <c r="H82" s="1455">
        <f t="shared" si="2"/>
        <v>3</v>
      </c>
      <c r="I82" s="1455">
        <v>4</v>
      </c>
      <c r="J82" s="1455">
        <v>4</v>
      </c>
      <c r="K82" s="1455">
        <v>0</v>
      </c>
      <c r="L82" s="1455">
        <v>4</v>
      </c>
      <c r="M82" s="1455">
        <v>0</v>
      </c>
      <c r="N82" s="1455">
        <v>4</v>
      </c>
      <c r="O82" s="1455" t="s">
        <v>550</v>
      </c>
      <c r="S82" t="s">
        <v>553</v>
      </c>
    </row>
    <row r="83" spans="1:15" s="1466" customFormat="1" ht="15.75">
      <c r="A83" s="1475"/>
      <c r="B83" s="1475" t="s">
        <v>586</v>
      </c>
      <c r="C83" s="29" t="s">
        <v>622</v>
      </c>
      <c r="D83" s="1475"/>
      <c r="E83" s="1475"/>
      <c r="F83" s="1475">
        <f>SUM(F75:F82)</f>
        <v>35</v>
      </c>
      <c r="G83" s="1475">
        <f>SUM(G75:G82)</f>
        <v>7</v>
      </c>
      <c r="H83" s="1475">
        <f>SUM(H75:H82)</f>
        <v>42</v>
      </c>
      <c r="I83" s="1475"/>
      <c r="J83" s="1475"/>
      <c r="K83" s="1475"/>
      <c r="L83" s="1475"/>
      <c r="M83" s="1475"/>
      <c r="N83" s="1475"/>
      <c r="O83" s="1475"/>
    </row>
    <row r="84" spans="1:15" s="1466" customFormat="1" ht="15.75">
      <c r="A84" s="1475"/>
      <c r="B84" s="1475" t="s">
        <v>586</v>
      </c>
      <c r="C84" s="175" t="s">
        <v>623</v>
      </c>
      <c r="D84" s="1475"/>
      <c r="E84" s="1475"/>
      <c r="F84" s="1475">
        <f>F73+F83</f>
        <v>60</v>
      </c>
      <c r="G84" s="1475">
        <f>G73+G83</f>
        <v>16</v>
      </c>
      <c r="H84" s="1475">
        <f>H73+H83</f>
        <v>76</v>
      </c>
      <c r="I84" s="1475"/>
      <c r="J84" s="1475"/>
      <c r="K84" s="1475"/>
      <c r="L84" s="1475"/>
      <c r="M84" s="1475"/>
      <c r="N84" s="1475"/>
      <c r="O84" s="1475"/>
    </row>
    <row r="86" spans="3:8" ht="12.75">
      <c r="C86" s="1466" t="s">
        <v>625</v>
      </c>
      <c r="D86" s="1466"/>
      <c r="E86" s="1466"/>
      <c r="F86" s="1466">
        <f>F34+F58+F84</f>
        <v>180</v>
      </c>
      <c r="G86" s="1466">
        <f>G34+G58+G84+G9</f>
        <v>70.5</v>
      </c>
      <c r="H86" s="1466">
        <f>SUM(F86:G86)</f>
        <v>250.5</v>
      </c>
    </row>
  </sheetData>
  <sheetProtection/>
  <mergeCells count="5">
    <mergeCell ref="A17:C17"/>
    <mergeCell ref="A26:C26"/>
    <mergeCell ref="F15:H15"/>
    <mergeCell ref="F36:H36"/>
    <mergeCell ref="C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86"/>
  <sheetViews>
    <sheetView zoomScalePageLayoutView="0" workbookViewId="0" topLeftCell="A22">
      <selection activeCell="F48" sqref="F48:F56"/>
    </sheetView>
  </sheetViews>
  <sheetFormatPr defaultColWidth="9.00390625" defaultRowHeight="12.75"/>
  <cols>
    <col min="3" max="3" width="53.00390625" style="0" customWidth="1"/>
    <col min="5" max="5" width="12.00390625" style="0" hidden="1" customWidth="1"/>
    <col min="7" max="7" width="12.375" style="0" customWidth="1"/>
    <col min="15" max="15" width="11.875" style="0" customWidth="1"/>
  </cols>
  <sheetData>
    <row r="1" spans="3:12" ht="18">
      <c r="C1" s="2040" t="s">
        <v>629</v>
      </c>
      <c r="D1" s="2040"/>
      <c r="E1" s="2040"/>
      <c r="F1" s="2040"/>
      <c r="G1" s="2040"/>
      <c r="H1" s="2040"/>
      <c r="I1" s="2040"/>
      <c r="J1" s="2040"/>
      <c r="K1" s="2040"/>
      <c r="L1" s="2040"/>
    </row>
    <row r="2" spans="3:7" ht="30.75">
      <c r="C2" s="1479" t="s">
        <v>626</v>
      </c>
      <c r="D2" s="1477"/>
      <c r="E2" s="1477"/>
      <c r="F2" s="1477"/>
      <c r="G2" s="1478" t="s">
        <v>627</v>
      </c>
    </row>
    <row r="3" spans="3:7" ht="15.75">
      <c r="C3" s="607" t="s">
        <v>415</v>
      </c>
      <c r="D3" s="1480"/>
      <c r="E3" s="1480"/>
      <c r="F3" s="1480"/>
      <c r="G3" s="1481">
        <v>3</v>
      </c>
    </row>
    <row r="4" spans="3:7" ht="31.5">
      <c r="C4" s="607" t="s">
        <v>416</v>
      </c>
      <c r="D4" s="1480"/>
      <c r="E4" s="1480"/>
      <c r="F4" s="1480"/>
      <c r="G4" s="1481">
        <v>3</v>
      </c>
    </row>
    <row r="5" spans="3:7" ht="31.5">
      <c r="C5" s="607" t="s">
        <v>417</v>
      </c>
      <c r="D5" s="1480"/>
      <c r="E5" s="1480"/>
      <c r="F5" s="1480"/>
      <c r="G5" s="1481">
        <v>3</v>
      </c>
    </row>
    <row r="6" spans="3:7" ht="15.75">
      <c r="C6" s="1454" t="s">
        <v>418</v>
      </c>
      <c r="D6" s="1473"/>
      <c r="E6" s="1473"/>
      <c r="F6" s="1473"/>
      <c r="G6" s="1481">
        <v>3</v>
      </c>
    </row>
    <row r="7" spans="3:7" ht="31.5">
      <c r="C7" s="607" t="s">
        <v>430</v>
      </c>
      <c r="D7" s="1473"/>
      <c r="E7" s="1473"/>
      <c r="F7" s="1473"/>
      <c r="G7" s="924">
        <v>3</v>
      </c>
    </row>
    <row r="8" spans="3:7" ht="31.5">
      <c r="C8" s="607" t="s">
        <v>432</v>
      </c>
      <c r="D8" s="1473"/>
      <c r="E8" s="1473"/>
      <c r="F8" s="1473"/>
      <c r="G8" s="906">
        <v>4</v>
      </c>
    </row>
    <row r="9" spans="3:7" ht="15.75">
      <c r="C9" s="1482" t="s">
        <v>628</v>
      </c>
      <c r="D9" s="1466"/>
      <c r="E9" s="1466"/>
      <c r="F9" s="1466"/>
      <c r="G9" s="1483">
        <f>SUM(G3:G8)</f>
        <v>19</v>
      </c>
    </row>
    <row r="15" spans="2:19" ht="15">
      <c r="B15" s="1455" t="s">
        <v>568</v>
      </c>
      <c r="C15" s="1456" t="s">
        <v>569</v>
      </c>
      <c r="D15" s="1456" t="s">
        <v>570</v>
      </c>
      <c r="E15" s="1458" t="s">
        <v>571</v>
      </c>
      <c r="F15" s="2039" t="s">
        <v>576</v>
      </c>
      <c r="G15" s="2039"/>
      <c r="H15" s="2039"/>
      <c r="I15" s="1457" t="s">
        <v>572</v>
      </c>
      <c r="J15" s="1456" t="s">
        <v>573</v>
      </c>
      <c r="K15" s="1456" t="s">
        <v>369</v>
      </c>
      <c r="L15" s="1456" t="s">
        <v>572</v>
      </c>
      <c r="M15" s="1456" t="s">
        <v>573</v>
      </c>
      <c r="N15" s="1456" t="s">
        <v>369</v>
      </c>
      <c r="O15" s="1456" t="s">
        <v>574</v>
      </c>
      <c r="P15" s="1457"/>
      <c r="Q15" s="1456"/>
      <c r="R15" s="1455"/>
      <c r="S15" s="1456" t="s">
        <v>575</v>
      </c>
    </row>
    <row r="16" spans="3:8" ht="12.75">
      <c r="C16" s="1466" t="s">
        <v>315</v>
      </c>
      <c r="F16" s="1455" t="s">
        <v>577</v>
      </c>
      <c r="G16" s="1455" t="s">
        <v>578</v>
      </c>
      <c r="H16" s="1455" t="s">
        <v>579</v>
      </c>
    </row>
    <row r="17" spans="1:19" ht="18.75">
      <c r="A17" s="2036" t="s">
        <v>548</v>
      </c>
      <c r="B17" s="2037"/>
      <c r="C17" s="2038"/>
      <c r="D17" s="1453"/>
      <c r="E17" s="1459"/>
      <c r="F17" s="1453"/>
      <c r="G17" s="1453"/>
      <c r="H17" s="1453"/>
      <c r="I17" s="1461"/>
      <c r="J17" s="1453"/>
      <c r="K17" s="1453"/>
      <c r="L17" s="1453"/>
      <c r="M17" s="1453"/>
      <c r="N17" s="1453"/>
      <c r="O17" s="1453"/>
      <c r="P17" s="33"/>
      <c r="Q17" s="33"/>
      <c r="R17" s="33"/>
      <c r="S17" s="33"/>
    </row>
    <row r="18" spans="1:19" ht="15.75">
      <c r="A18" s="372"/>
      <c r="B18" s="372" t="s">
        <v>549</v>
      </c>
      <c r="C18" s="607" t="s">
        <v>105</v>
      </c>
      <c r="D18" s="372">
        <v>1</v>
      </c>
      <c r="E18" s="1460" t="s">
        <v>605</v>
      </c>
      <c r="F18" s="372">
        <v>3</v>
      </c>
      <c r="G18" s="372">
        <v>0</v>
      </c>
      <c r="H18" s="372">
        <f>SUM(F18:G18)</f>
        <v>3</v>
      </c>
      <c r="I18" s="418">
        <v>4</v>
      </c>
      <c r="J18" s="372">
        <v>0</v>
      </c>
      <c r="K18" s="372">
        <v>0</v>
      </c>
      <c r="L18" s="372">
        <v>0</v>
      </c>
      <c r="M18" s="372">
        <v>0</v>
      </c>
      <c r="N18" s="372">
        <v>0</v>
      </c>
      <c r="O18" s="372" t="s">
        <v>550</v>
      </c>
      <c r="P18" s="33"/>
      <c r="Q18" s="33"/>
      <c r="R18" s="33"/>
      <c r="S18" s="33" t="s">
        <v>551</v>
      </c>
    </row>
    <row r="19" spans="1:19" ht="15.75">
      <c r="A19" s="372"/>
      <c r="B19" s="372" t="s">
        <v>549</v>
      </c>
      <c r="C19" s="17" t="s">
        <v>419</v>
      </c>
      <c r="D19" s="372">
        <v>1</v>
      </c>
      <c r="E19" s="1460" t="s">
        <v>605</v>
      </c>
      <c r="F19" s="372">
        <v>3</v>
      </c>
      <c r="G19" s="372">
        <v>0</v>
      </c>
      <c r="H19" s="372">
        <f aca="true" t="shared" si="0" ref="H19:H32">SUM(F19:G19)</f>
        <v>3</v>
      </c>
      <c r="I19" s="418">
        <v>4</v>
      </c>
      <c r="J19" s="372">
        <v>0</v>
      </c>
      <c r="K19" s="372">
        <v>0</v>
      </c>
      <c r="L19" s="372">
        <v>0</v>
      </c>
      <c r="M19" s="372">
        <v>0</v>
      </c>
      <c r="N19" s="372">
        <v>0</v>
      </c>
      <c r="O19" s="372" t="s">
        <v>552</v>
      </c>
      <c r="P19" s="33"/>
      <c r="Q19" s="33"/>
      <c r="R19" s="33"/>
      <c r="S19" s="33" t="s">
        <v>553</v>
      </c>
    </row>
    <row r="20" spans="1:19" ht="15.75">
      <c r="A20" s="372"/>
      <c r="B20" s="372" t="s">
        <v>549</v>
      </c>
      <c r="C20" s="1454" t="s">
        <v>166</v>
      </c>
      <c r="D20" s="372">
        <v>1</v>
      </c>
      <c r="E20" s="1460" t="s">
        <v>605</v>
      </c>
      <c r="F20" s="372">
        <v>5</v>
      </c>
      <c r="G20" s="372">
        <v>2.5</v>
      </c>
      <c r="H20" s="372">
        <f t="shared" si="0"/>
        <v>7.5</v>
      </c>
      <c r="I20" s="418">
        <v>4</v>
      </c>
      <c r="J20" s="372">
        <v>4</v>
      </c>
      <c r="K20" s="372">
        <v>0</v>
      </c>
      <c r="L20" s="372">
        <v>0</v>
      </c>
      <c r="M20" s="372">
        <v>4</v>
      </c>
      <c r="N20" s="372">
        <v>0</v>
      </c>
      <c r="O20" s="372" t="s">
        <v>550</v>
      </c>
      <c r="P20" s="33"/>
      <c r="Q20" s="33"/>
      <c r="R20" s="33"/>
      <c r="S20" s="33" t="s">
        <v>554</v>
      </c>
    </row>
    <row r="21" spans="1:19" ht="15.75">
      <c r="A21" s="372"/>
      <c r="B21" s="372" t="s">
        <v>549</v>
      </c>
      <c r="C21" s="1454" t="s">
        <v>555</v>
      </c>
      <c r="D21" s="372">
        <v>1</v>
      </c>
      <c r="E21" s="1460" t="s">
        <v>605</v>
      </c>
      <c r="F21" s="372">
        <v>7</v>
      </c>
      <c r="G21" s="372">
        <v>1</v>
      </c>
      <c r="H21" s="372">
        <f t="shared" si="0"/>
        <v>8</v>
      </c>
      <c r="I21" s="418">
        <v>8</v>
      </c>
      <c r="J21" s="372">
        <v>0</v>
      </c>
      <c r="K21" s="372">
        <v>0</v>
      </c>
      <c r="L21" s="372">
        <v>0</v>
      </c>
      <c r="M21" s="372">
        <v>0</v>
      </c>
      <c r="N21" s="372">
        <v>4</v>
      </c>
      <c r="O21" s="372" t="s">
        <v>550</v>
      </c>
      <c r="P21" s="33"/>
      <c r="Q21" s="33"/>
      <c r="R21" s="33"/>
      <c r="S21" s="33" t="s">
        <v>554</v>
      </c>
    </row>
    <row r="22" spans="1:19" ht="15.75">
      <c r="A22" s="372"/>
      <c r="B22" s="372" t="s">
        <v>549</v>
      </c>
      <c r="C22" s="1454" t="s">
        <v>556</v>
      </c>
      <c r="D22" s="372">
        <v>1</v>
      </c>
      <c r="E22" s="1460" t="s">
        <v>605</v>
      </c>
      <c r="F22" s="372">
        <v>5</v>
      </c>
      <c r="G22" s="372">
        <v>1.5</v>
      </c>
      <c r="H22" s="372">
        <f t="shared" si="0"/>
        <v>6.5</v>
      </c>
      <c r="I22" s="418">
        <v>4</v>
      </c>
      <c r="J22" s="372">
        <v>0</v>
      </c>
      <c r="K22" s="372">
        <v>0</v>
      </c>
      <c r="L22" s="372">
        <v>0</v>
      </c>
      <c r="M22" s="372">
        <v>0</v>
      </c>
      <c r="N22" s="372">
        <v>0</v>
      </c>
      <c r="O22" s="372" t="s">
        <v>552</v>
      </c>
      <c r="P22" s="33"/>
      <c r="Q22" s="33"/>
      <c r="R22" s="33"/>
      <c r="S22" s="33" t="s">
        <v>557</v>
      </c>
    </row>
    <row r="23" spans="1:19" ht="15.75">
      <c r="A23" s="372"/>
      <c r="B23" s="372" t="s">
        <v>549</v>
      </c>
      <c r="C23" s="1454" t="s">
        <v>558</v>
      </c>
      <c r="D23" s="372">
        <v>1</v>
      </c>
      <c r="E23" s="1460" t="s">
        <v>605</v>
      </c>
      <c r="F23" s="372">
        <v>5</v>
      </c>
      <c r="G23" s="372">
        <v>0.5</v>
      </c>
      <c r="H23" s="372">
        <f t="shared" si="0"/>
        <v>5.5</v>
      </c>
      <c r="I23" s="418">
        <v>4</v>
      </c>
      <c r="J23" s="372">
        <v>0</v>
      </c>
      <c r="K23" s="372">
        <v>0</v>
      </c>
      <c r="L23" s="372">
        <v>0</v>
      </c>
      <c r="M23" s="372">
        <v>4</v>
      </c>
      <c r="N23" s="372">
        <v>0</v>
      </c>
      <c r="O23" s="372" t="s">
        <v>552</v>
      </c>
      <c r="P23" s="33"/>
      <c r="Q23" s="33"/>
      <c r="R23" s="33"/>
      <c r="S23" s="33" t="s">
        <v>559</v>
      </c>
    </row>
    <row r="24" spans="1:19" ht="15.75">
      <c r="A24" s="372"/>
      <c r="B24" s="372" t="s">
        <v>549</v>
      </c>
      <c r="C24" s="1454" t="s">
        <v>560</v>
      </c>
      <c r="D24" s="372">
        <v>1</v>
      </c>
      <c r="E24" s="1460" t="s">
        <v>605</v>
      </c>
      <c r="F24" s="372">
        <v>5</v>
      </c>
      <c r="G24" s="372">
        <v>2.5</v>
      </c>
      <c r="H24" s="372">
        <f t="shared" si="0"/>
        <v>7.5</v>
      </c>
      <c r="I24" s="418">
        <v>8</v>
      </c>
      <c r="J24" s="372">
        <v>0</v>
      </c>
      <c r="K24" s="372">
        <v>0</v>
      </c>
      <c r="L24" s="372">
        <v>0</v>
      </c>
      <c r="M24" s="372">
        <v>0</v>
      </c>
      <c r="N24" s="372">
        <v>2</v>
      </c>
      <c r="O24" s="372" t="s">
        <v>550</v>
      </c>
      <c r="P24" s="33"/>
      <c r="Q24" s="33"/>
      <c r="R24" s="33"/>
      <c r="S24" s="33" t="s">
        <v>561</v>
      </c>
    </row>
    <row r="25" spans="1:19" s="1466" customFormat="1" ht="15.75">
      <c r="A25" s="1462"/>
      <c r="B25" s="1463"/>
      <c r="C25" s="1464" t="s">
        <v>580</v>
      </c>
      <c r="D25" s="1288"/>
      <c r="E25" s="1460"/>
      <c r="F25" s="1288">
        <f>SUM(F18:F24)</f>
        <v>33</v>
      </c>
      <c r="G25" s="1288">
        <f>SUM(G18:G24)</f>
        <v>8</v>
      </c>
      <c r="H25" s="1288">
        <f>SUM(H18:H24)</f>
        <v>41</v>
      </c>
      <c r="I25" s="1302"/>
      <c r="J25" s="1288"/>
      <c r="K25" s="1288"/>
      <c r="L25" s="1288"/>
      <c r="M25" s="1288"/>
      <c r="N25" s="1288"/>
      <c r="O25" s="1288"/>
      <c r="P25" s="1465"/>
      <c r="Q25" s="1465"/>
      <c r="R25" s="1465"/>
      <c r="S25" s="1465"/>
    </row>
    <row r="26" spans="1:19" ht="18.75">
      <c r="A26" s="2036" t="s">
        <v>562</v>
      </c>
      <c r="B26" s="2037"/>
      <c r="C26" s="2038"/>
      <c r="D26" s="1453"/>
      <c r="E26" s="1460"/>
      <c r="F26" s="372"/>
      <c r="G26" s="372"/>
      <c r="H26" s="372"/>
      <c r="I26" s="1461"/>
      <c r="J26" s="1453"/>
      <c r="K26" s="1453"/>
      <c r="L26" s="1453"/>
      <c r="M26" s="1453"/>
      <c r="N26" s="1453"/>
      <c r="O26" s="1453"/>
      <c r="P26" s="33"/>
      <c r="Q26" s="33"/>
      <c r="R26" s="33"/>
      <c r="S26" s="33"/>
    </row>
    <row r="27" spans="1:19" ht="15.75">
      <c r="A27" s="372"/>
      <c r="B27" s="372" t="s">
        <v>549</v>
      </c>
      <c r="C27" s="1454" t="s">
        <v>555</v>
      </c>
      <c r="D27" s="372">
        <v>2</v>
      </c>
      <c r="E27" s="1460" t="s">
        <v>605</v>
      </c>
      <c r="F27" s="372">
        <v>7</v>
      </c>
      <c r="G27" s="372">
        <v>1</v>
      </c>
      <c r="H27" s="372">
        <f t="shared" si="0"/>
        <v>8</v>
      </c>
      <c r="I27" s="418">
        <v>8</v>
      </c>
      <c r="J27" s="372">
        <v>0</v>
      </c>
      <c r="K27" s="372">
        <v>0</v>
      </c>
      <c r="L27" s="372">
        <v>0</v>
      </c>
      <c r="M27" s="372">
        <v>0</v>
      </c>
      <c r="N27" s="372">
        <v>4</v>
      </c>
      <c r="O27" s="372" t="s">
        <v>550</v>
      </c>
      <c r="P27" s="33"/>
      <c r="Q27" s="33"/>
      <c r="R27" s="33"/>
      <c r="S27" s="33" t="s">
        <v>554</v>
      </c>
    </row>
    <row r="28" spans="1:19" ht="15.75">
      <c r="A28" s="372"/>
      <c r="B28" s="372" t="s">
        <v>549</v>
      </c>
      <c r="C28" s="1454" t="s">
        <v>558</v>
      </c>
      <c r="D28" s="372">
        <v>2</v>
      </c>
      <c r="E28" s="1460" t="s">
        <v>605</v>
      </c>
      <c r="F28" s="372">
        <v>5</v>
      </c>
      <c r="G28" s="372">
        <v>0.5</v>
      </c>
      <c r="H28" s="372">
        <f t="shared" si="0"/>
        <v>5.5</v>
      </c>
      <c r="I28" s="418">
        <v>4</v>
      </c>
      <c r="J28" s="372">
        <v>0</v>
      </c>
      <c r="K28" s="372">
        <v>0</v>
      </c>
      <c r="L28" s="372">
        <v>0</v>
      </c>
      <c r="M28" s="372">
        <v>4</v>
      </c>
      <c r="N28" s="372">
        <v>0</v>
      </c>
      <c r="O28" s="372" t="s">
        <v>550</v>
      </c>
      <c r="P28" s="33"/>
      <c r="Q28" s="33"/>
      <c r="R28" s="33"/>
      <c r="S28" s="33" t="s">
        <v>559</v>
      </c>
    </row>
    <row r="29" spans="1:19" ht="15.75">
      <c r="A29" s="372"/>
      <c r="B29" s="372" t="s">
        <v>563</v>
      </c>
      <c r="C29" s="607" t="s">
        <v>564</v>
      </c>
      <c r="D29" s="372">
        <v>2</v>
      </c>
      <c r="E29" s="1460" t="s">
        <v>605</v>
      </c>
      <c r="F29" s="372">
        <v>6</v>
      </c>
      <c r="G29" s="372">
        <v>0</v>
      </c>
      <c r="H29" s="372">
        <f t="shared" si="0"/>
        <v>6</v>
      </c>
      <c r="I29" s="418">
        <v>4</v>
      </c>
      <c r="J29" s="372">
        <v>0</v>
      </c>
      <c r="K29" s="372">
        <v>0</v>
      </c>
      <c r="L29" s="372">
        <v>0</v>
      </c>
      <c r="M29" s="372">
        <v>0</v>
      </c>
      <c r="N29" s="372">
        <v>2</v>
      </c>
      <c r="O29" s="372" t="s">
        <v>552</v>
      </c>
      <c r="P29" s="33"/>
      <c r="Q29" s="33"/>
      <c r="R29" s="33"/>
      <c r="S29" s="33" t="s">
        <v>561</v>
      </c>
    </row>
    <row r="30" spans="1:19" ht="15.75">
      <c r="A30" s="372"/>
      <c r="B30" s="372" t="s">
        <v>563</v>
      </c>
      <c r="C30" s="241" t="s">
        <v>565</v>
      </c>
      <c r="D30" s="372">
        <v>2</v>
      </c>
      <c r="E30" s="1460" t="s">
        <v>605</v>
      </c>
      <c r="F30" s="372">
        <v>3</v>
      </c>
      <c r="G30" s="372">
        <v>0</v>
      </c>
      <c r="H30" s="372">
        <f t="shared" si="0"/>
        <v>3</v>
      </c>
      <c r="I30" s="418">
        <v>8</v>
      </c>
      <c r="J30" s="372">
        <v>0</v>
      </c>
      <c r="K30" s="372">
        <v>0</v>
      </c>
      <c r="L30" s="372">
        <v>0</v>
      </c>
      <c r="M30" s="372">
        <v>4</v>
      </c>
      <c r="N30" s="372">
        <v>0</v>
      </c>
      <c r="O30" s="372" t="s">
        <v>550</v>
      </c>
      <c r="P30" s="33"/>
      <c r="Q30" s="33"/>
      <c r="R30" s="33"/>
      <c r="S30" s="33" t="s">
        <v>553</v>
      </c>
    </row>
    <row r="31" spans="1:19" ht="15.75">
      <c r="A31" s="372"/>
      <c r="B31" s="372" t="s">
        <v>563</v>
      </c>
      <c r="C31" s="241" t="s">
        <v>566</v>
      </c>
      <c r="D31" s="372">
        <v>2</v>
      </c>
      <c r="E31" s="1460" t="s">
        <v>605</v>
      </c>
      <c r="F31" s="372">
        <v>3</v>
      </c>
      <c r="G31" s="372">
        <v>0</v>
      </c>
      <c r="H31" s="372">
        <f t="shared" si="0"/>
        <v>3</v>
      </c>
      <c r="I31" s="418">
        <v>4</v>
      </c>
      <c r="J31" s="372">
        <v>0</v>
      </c>
      <c r="K31" s="372">
        <v>0</v>
      </c>
      <c r="L31" s="372">
        <v>0</v>
      </c>
      <c r="M31" s="372">
        <v>0</v>
      </c>
      <c r="N31" s="372">
        <v>4</v>
      </c>
      <c r="O31" s="372" t="s">
        <v>552</v>
      </c>
      <c r="P31" s="33"/>
      <c r="Q31" s="33"/>
      <c r="R31" s="33"/>
      <c r="S31" s="33" t="s">
        <v>557</v>
      </c>
    </row>
    <row r="32" spans="1:19" ht="15.75">
      <c r="A32" s="372"/>
      <c r="B32" s="372" t="s">
        <v>563</v>
      </c>
      <c r="C32" s="607" t="s">
        <v>567</v>
      </c>
      <c r="D32" s="372">
        <v>2</v>
      </c>
      <c r="E32" s="1460" t="s">
        <v>605</v>
      </c>
      <c r="F32" s="372">
        <v>3</v>
      </c>
      <c r="G32" s="372">
        <v>0</v>
      </c>
      <c r="H32" s="372">
        <f t="shared" si="0"/>
        <v>3</v>
      </c>
      <c r="I32" s="418">
        <v>4</v>
      </c>
      <c r="J32" s="372">
        <v>0</v>
      </c>
      <c r="K32" s="372">
        <v>0</v>
      </c>
      <c r="L32" s="372">
        <v>0</v>
      </c>
      <c r="M32" s="372">
        <v>0</v>
      </c>
      <c r="N32" s="372">
        <v>0</v>
      </c>
      <c r="O32" s="372" t="s">
        <v>552</v>
      </c>
      <c r="P32" s="33"/>
      <c r="Q32" s="33"/>
      <c r="R32" s="33"/>
      <c r="S32" s="33" t="s">
        <v>561</v>
      </c>
    </row>
    <row r="33" spans="3:8" s="1466" customFormat="1" ht="15.75">
      <c r="C33" s="1464" t="s">
        <v>581</v>
      </c>
      <c r="F33" s="1466">
        <f>SUM(F27:F32)</f>
        <v>27</v>
      </c>
      <c r="G33" s="1466">
        <f>SUM(G27:G32)</f>
        <v>1.5</v>
      </c>
      <c r="H33" s="1466">
        <f>SUM(H27:H32)</f>
        <v>28.5</v>
      </c>
    </row>
    <row r="34" spans="3:8" s="1466" customFormat="1" ht="15.75">
      <c r="C34" s="1471" t="s">
        <v>606</v>
      </c>
      <c r="F34" s="1466">
        <f>F25+F33</f>
        <v>60</v>
      </c>
      <c r="G34" s="1466">
        <f>G25+G33</f>
        <v>9.5</v>
      </c>
      <c r="H34" s="1466">
        <f>H25+H33</f>
        <v>69.5</v>
      </c>
    </row>
    <row r="36" spans="2:19" ht="15">
      <c r="B36" s="1455" t="s">
        <v>568</v>
      </c>
      <c r="C36" s="1456" t="s">
        <v>569</v>
      </c>
      <c r="D36" s="1456" t="s">
        <v>570</v>
      </c>
      <c r="E36" s="1456" t="s">
        <v>571</v>
      </c>
      <c r="F36" s="2039" t="s">
        <v>576</v>
      </c>
      <c r="G36" s="2039"/>
      <c r="H36" s="2039"/>
      <c r="I36" s="1456" t="s">
        <v>572</v>
      </c>
      <c r="J36" s="1456" t="s">
        <v>573</v>
      </c>
      <c r="K36" s="1456" t="s">
        <v>369</v>
      </c>
      <c r="L36" s="1456" t="s">
        <v>572</v>
      </c>
      <c r="M36" s="1456" t="s">
        <v>573</v>
      </c>
      <c r="N36" s="1456" t="s">
        <v>369</v>
      </c>
      <c r="O36" s="1456" t="s">
        <v>574</v>
      </c>
      <c r="P36" s="1457"/>
      <c r="Q36" s="1456"/>
      <c r="R36" s="1455"/>
      <c r="S36" s="1456" t="s">
        <v>575</v>
      </c>
    </row>
    <row r="37" spans="2:15" ht="12.75">
      <c r="B37" s="1455"/>
      <c r="C37" s="1455"/>
      <c r="D37" s="1455"/>
      <c r="E37" s="1455"/>
      <c r="F37" s="1455" t="s">
        <v>577</v>
      </c>
      <c r="G37" s="1455" t="s">
        <v>578</v>
      </c>
      <c r="H37" s="1455" t="s">
        <v>579</v>
      </c>
      <c r="I37" s="1455"/>
      <c r="J37" s="1455"/>
      <c r="K37" s="1455"/>
      <c r="L37" s="1455"/>
      <c r="M37" s="1455"/>
      <c r="N37" s="1455"/>
      <c r="O37" s="1455"/>
    </row>
    <row r="38" spans="2:20" ht="15">
      <c r="B38" s="1455"/>
      <c r="C38" s="1467" t="s">
        <v>316</v>
      </c>
      <c r="D38" s="1455"/>
      <c r="E38" s="1455"/>
      <c r="F38" s="1455"/>
      <c r="G38" s="1455"/>
      <c r="H38" s="1455"/>
      <c r="I38" s="1455"/>
      <c r="J38" s="1455"/>
      <c r="K38" s="1455"/>
      <c r="L38" s="1455"/>
      <c r="M38" s="1455"/>
      <c r="N38" s="1455"/>
      <c r="O38" s="1455"/>
      <c r="T38" s="1468"/>
    </row>
    <row r="39" spans="2:20" ht="15">
      <c r="B39" s="1455"/>
      <c r="C39" s="1467" t="s">
        <v>583</v>
      </c>
      <c r="D39" s="1455"/>
      <c r="E39" s="1455"/>
      <c r="F39" s="1455"/>
      <c r="G39" s="1455"/>
      <c r="H39" s="1455"/>
      <c r="I39" s="1455"/>
      <c r="J39" s="1455"/>
      <c r="K39" s="1455"/>
      <c r="L39" s="1455"/>
      <c r="M39" s="1455"/>
      <c r="N39" s="1455"/>
      <c r="O39" s="1455"/>
      <c r="T39" s="1468"/>
    </row>
    <row r="40" spans="2:20" ht="15.75">
      <c r="B40" s="1455" t="s">
        <v>563</v>
      </c>
      <c r="C40" s="241" t="s">
        <v>584</v>
      </c>
      <c r="D40" s="1455">
        <v>3</v>
      </c>
      <c r="E40" s="1455" t="s">
        <v>582</v>
      </c>
      <c r="F40" s="1455">
        <v>4</v>
      </c>
      <c r="G40" s="1455"/>
      <c r="H40" s="1455">
        <f>SUM(F40:G40)</f>
        <v>4</v>
      </c>
      <c r="I40" s="1455">
        <v>8</v>
      </c>
      <c r="J40" s="1455">
        <v>0</v>
      </c>
      <c r="K40" s="1455">
        <v>0</v>
      </c>
      <c r="L40" s="1455">
        <v>0</v>
      </c>
      <c r="M40" s="1455">
        <v>4</v>
      </c>
      <c r="N40" s="1455">
        <v>0</v>
      </c>
      <c r="O40" s="1455" t="s">
        <v>550</v>
      </c>
      <c r="S40" t="s">
        <v>553</v>
      </c>
      <c r="T40" s="1468"/>
    </row>
    <row r="41" spans="2:20" ht="15.75">
      <c r="B41" s="1455" t="s">
        <v>563</v>
      </c>
      <c r="C41" s="1454" t="s">
        <v>585</v>
      </c>
      <c r="D41" s="1455">
        <v>3</v>
      </c>
      <c r="E41" s="1455" t="s">
        <v>582</v>
      </c>
      <c r="F41" s="1455">
        <v>3</v>
      </c>
      <c r="G41" s="1455">
        <v>0</v>
      </c>
      <c r="H41" s="1455">
        <f aca="true" t="shared" si="1" ref="H41:H57">SUM(F41:G41)</f>
        <v>3</v>
      </c>
      <c r="I41" s="1455">
        <v>2</v>
      </c>
      <c r="J41" s="1455">
        <v>0</v>
      </c>
      <c r="K41" s="1455">
        <v>2</v>
      </c>
      <c r="L41" s="1455">
        <v>0</v>
      </c>
      <c r="M41" s="1455">
        <v>0</v>
      </c>
      <c r="N41" s="1455">
        <v>0</v>
      </c>
      <c r="O41" s="1455" t="s">
        <v>552</v>
      </c>
      <c r="S41" t="s">
        <v>553</v>
      </c>
      <c r="T41" s="1468"/>
    </row>
    <row r="42" spans="2:20" ht="15.75">
      <c r="B42" s="1455" t="s">
        <v>586</v>
      </c>
      <c r="C42" s="241" t="s">
        <v>587</v>
      </c>
      <c r="D42" s="1455">
        <v>3</v>
      </c>
      <c r="E42" s="1455" t="s">
        <v>582</v>
      </c>
      <c r="F42" s="1455">
        <v>1.5</v>
      </c>
      <c r="G42" s="1455">
        <v>2</v>
      </c>
      <c r="H42" s="1455">
        <f t="shared" si="1"/>
        <v>3.5</v>
      </c>
      <c r="I42" s="1455">
        <v>4</v>
      </c>
      <c r="J42" s="1455">
        <v>0</v>
      </c>
      <c r="K42" s="1455">
        <v>0</v>
      </c>
      <c r="L42" s="1455">
        <v>0</v>
      </c>
      <c r="M42" s="1455">
        <v>0</v>
      </c>
      <c r="N42" s="1455">
        <v>4</v>
      </c>
      <c r="O42" s="1455" t="s">
        <v>552</v>
      </c>
      <c r="S42" t="s">
        <v>553</v>
      </c>
      <c r="T42" s="1468"/>
    </row>
    <row r="43" spans="2:20" ht="15.75">
      <c r="B43" s="1455" t="s">
        <v>586</v>
      </c>
      <c r="C43" s="241" t="s">
        <v>588</v>
      </c>
      <c r="D43" s="1455">
        <v>3</v>
      </c>
      <c r="E43" s="1455" t="s">
        <v>582</v>
      </c>
      <c r="F43" s="1455">
        <v>5</v>
      </c>
      <c r="G43" s="1455">
        <v>2.5</v>
      </c>
      <c r="H43" s="1455">
        <f t="shared" si="1"/>
        <v>7.5</v>
      </c>
      <c r="I43" s="1455">
        <v>6</v>
      </c>
      <c r="J43" s="1455">
        <v>2</v>
      </c>
      <c r="K43" s="1455">
        <v>0</v>
      </c>
      <c r="L43" s="1455">
        <v>2</v>
      </c>
      <c r="M43" s="1455">
        <v>2</v>
      </c>
      <c r="N43" s="1455">
        <v>0</v>
      </c>
      <c r="O43" s="1455" t="s">
        <v>550</v>
      </c>
      <c r="S43" t="s">
        <v>553</v>
      </c>
      <c r="T43" s="1468"/>
    </row>
    <row r="44" spans="2:20" ht="31.5">
      <c r="B44" s="1455" t="s">
        <v>586</v>
      </c>
      <c r="C44" s="241" t="s">
        <v>589</v>
      </c>
      <c r="D44" s="1455">
        <v>3</v>
      </c>
      <c r="E44" s="1455" t="s">
        <v>582</v>
      </c>
      <c r="F44" s="1455">
        <v>4</v>
      </c>
      <c r="G44" s="1455">
        <v>1.5</v>
      </c>
      <c r="H44" s="1455">
        <f t="shared" si="1"/>
        <v>5.5</v>
      </c>
      <c r="I44" s="1455">
        <v>8</v>
      </c>
      <c r="J44" s="1455">
        <v>4</v>
      </c>
      <c r="K44" s="1455">
        <v>0</v>
      </c>
      <c r="L44" s="1455">
        <v>0</v>
      </c>
      <c r="M44" s="1455">
        <v>0</v>
      </c>
      <c r="N44" s="1455">
        <v>0</v>
      </c>
      <c r="O44" s="1455" t="s">
        <v>550</v>
      </c>
      <c r="S44" t="s">
        <v>553</v>
      </c>
      <c r="T44" s="1468"/>
    </row>
    <row r="45" spans="2:20" ht="15.75">
      <c r="B45" s="1455" t="s">
        <v>586</v>
      </c>
      <c r="C45" s="241" t="s">
        <v>590</v>
      </c>
      <c r="D45" s="1455">
        <v>3</v>
      </c>
      <c r="E45" s="1455" t="s">
        <v>582</v>
      </c>
      <c r="F45" s="1455">
        <v>8</v>
      </c>
      <c r="G45" s="1455">
        <v>2</v>
      </c>
      <c r="H45" s="1455">
        <f t="shared" si="1"/>
        <v>10</v>
      </c>
      <c r="I45" s="1455">
        <v>4</v>
      </c>
      <c r="J45" s="1455">
        <v>4</v>
      </c>
      <c r="K45" s="1455">
        <v>0</v>
      </c>
      <c r="L45" s="1455">
        <v>4</v>
      </c>
      <c r="M45" s="1455">
        <v>4</v>
      </c>
      <c r="N45" s="1455">
        <v>0</v>
      </c>
      <c r="O45" s="1455" t="s">
        <v>550</v>
      </c>
      <c r="S45" t="s">
        <v>553</v>
      </c>
      <c r="T45" s="1468"/>
    </row>
    <row r="46" spans="2:20" ht="15.75">
      <c r="B46" s="1455"/>
      <c r="C46" s="29" t="s">
        <v>591</v>
      </c>
      <c r="D46" s="1467"/>
      <c r="E46" s="1467"/>
      <c r="F46" s="1467">
        <f>SUM(F40:F45)</f>
        <v>25.5</v>
      </c>
      <c r="G46" s="1467">
        <f>SUM(G40:G45)</f>
        <v>8</v>
      </c>
      <c r="H46" s="1455">
        <f t="shared" si="1"/>
        <v>33.5</v>
      </c>
      <c r="I46" s="1455"/>
      <c r="J46" s="1455"/>
      <c r="K46" s="1455"/>
      <c r="L46" s="1455"/>
      <c r="M46" s="1455"/>
      <c r="N46" s="1455"/>
      <c r="O46" s="1455"/>
      <c r="T46" s="1468"/>
    </row>
    <row r="47" spans="2:20" ht="15">
      <c r="B47" s="1455"/>
      <c r="C47" s="1467" t="s">
        <v>592</v>
      </c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T47" s="1468"/>
    </row>
    <row r="48" spans="2:20" ht="31.5">
      <c r="B48" s="1455" t="s">
        <v>549</v>
      </c>
      <c r="C48" s="1454" t="s">
        <v>593</v>
      </c>
      <c r="D48" s="1455">
        <v>4</v>
      </c>
      <c r="E48" s="1455" t="s">
        <v>582</v>
      </c>
      <c r="F48" s="1455">
        <v>3</v>
      </c>
      <c r="G48" s="1455">
        <v>1</v>
      </c>
      <c r="H48" s="1455">
        <f t="shared" si="1"/>
        <v>4</v>
      </c>
      <c r="I48" s="1455">
        <v>4</v>
      </c>
      <c r="J48" s="1455">
        <v>0</v>
      </c>
      <c r="K48" s="1455">
        <v>0</v>
      </c>
      <c r="L48" s="1455">
        <v>4</v>
      </c>
      <c r="M48" s="1455">
        <v>0</v>
      </c>
      <c r="N48" s="1455">
        <v>2</v>
      </c>
      <c r="O48" s="1455" t="s">
        <v>550</v>
      </c>
      <c r="S48" t="s">
        <v>594</v>
      </c>
      <c r="T48" s="1468"/>
    </row>
    <row r="49" spans="2:20" ht="15.75">
      <c r="B49" s="1455" t="s">
        <v>586</v>
      </c>
      <c r="C49" s="241" t="s">
        <v>595</v>
      </c>
      <c r="D49" s="1455">
        <v>4</v>
      </c>
      <c r="E49" s="1455" t="s">
        <v>582</v>
      </c>
      <c r="F49" s="1455">
        <v>8</v>
      </c>
      <c r="G49" s="1455">
        <v>2</v>
      </c>
      <c r="H49" s="1455">
        <f t="shared" si="1"/>
        <v>10</v>
      </c>
      <c r="I49" s="1455">
        <v>4</v>
      </c>
      <c r="J49" s="1455">
        <v>0</v>
      </c>
      <c r="K49" s="1455">
        <v>0</v>
      </c>
      <c r="L49" s="1455">
        <v>4</v>
      </c>
      <c r="M49" s="1455">
        <v>4</v>
      </c>
      <c r="N49" s="1455">
        <v>0</v>
      </c>
      <c r="O49" s="1455" t="s">
        <v>550</v>
      </c>
      <c r="S49" t="s">
        <v>553</v>
      </c>
      <c r="T49" s="1468"/>
    </row>
    <row r="50" spans="2:20" ht="15.75">
      <c r="B50" s="1455" t="s">
        <v>586</v>
      </c>
      <c r="C50" s="607" t="s">
        <v>596</v>
      </c>
      <c r="D50" s="1455">
        <v>4</v>
      </c>
      <c r="E50" s="1455" t="s">
        <v>582</v>
      </c>
      <c r="F50" s="1455">
        <v>1</v>
      </c>
      <c r="G50" s="1455"/>
      <c r="H50" s="1455">
        <f t="shared" si="1"/>
        <v>1</v>
      </c>
      <c r="I50" s="1455">
        <v>0</v>
      </c>
      <c r="J50" s="1455">
        <v>0</v>
      </c>
      <c r="K50" s="1455">
        <v>4</v>
      </c>
      <c r="L50" s="1455">
        <v>0</v>
      </c>
      <c r="M50" s="1455">
        <v>0</v>
      </c>
      <c r="N50" s="1455">
        <v>4</v>
      </c>
      <c r="O50" s="1455" t="s">
        <v>597</v>
      </c>
      <c r="S50" t="s">
        <v>553</v>
      </c>
      <c r="T50" s="1468"/>
    </row>
    <row r="51" spans="2:20" ht="15.75">
      <c r="B51" s="1455" t="s">
        <v>586</v>
      </c>
      <c r="C51" s="241" t="s">
        <v>598</v>
      </c>
      <c r="D51" s="1455">
        <v>4</v>
      </c>
      <c r="E51" s="1455" t="s">
        <v>582</v>
      </c>
      <c r="F51" s="1455">
        <v>5</v>
      </c>
      <c r="G51" s="1455">
        <v>2</v>
      </c>
      <c r="H51" s="1455">
        <f t="shared" si="1"/>
        <v>7</v>
      </c>
      <c r="I51" s="1455">
        <v>4</v>
      </c>
      <c r="J51" s="1455">
        <v>2</v>
      </c>
      <c r="K51" s="1455">
        <v>0</v>
      </c>
      <c r="L51" s="1455">
        <v>4</v>
      </c>
      <c r="M51" s="1455">
        <v>2</v>
      </c>
      <c r="N51" s="1455">
        <v>0</v>
      </c>
      <c r="O51" s="1455" t="s">
        <v>552</v>
      </c>
      <c r="S51" t="s">
        <v>553</v>
      </c>
      <c r="T51" s="1468"/>
    </row>
    <row r="52" spans="2:20" ht="15.75">
      <c r="B52" s="1455" t="s">
        <v>586</v>
      </c>
      <c r="C52" s="241" t="s">
        <v>599</v>
      </c>
      <c r="D52" s="1455">
        <v>4</v>
      </c>
      <c r="E52" s="1455" t="s">
        <v>582</v>
      </c>
      <c r="F52" s="1455">
        <v>4</v>
      </c>
      <c r="G52" s="1455"/>
      <c r="H52" s="1455">
        <f t="shared" si="1"/>
        <v>4</v>
      </c>
      <c r="I52" s="1455">
        <v>6</v>
      </c>
      <c r="J52" s="1455">
        <v>0</v>
      </c>
      <c r="K52" s="1455">
        <v>0</v>
      </c>
      <c r="L52" s="1455">
        <v>0</v>
      </c>
      <c r="M52" s="1455">
        <v>0</v>
      </c>
      <c r="N52" s="1455">
        <v>4</v>
      </c>
      <c r="O52" s="1455" t="s">
        <v>552</v>
      </c>
      <c r="S52" t="s">
        <v>553</v>
      </c>
      <c r="T52" s="1468"/>
    </row>
    <row r="53" spans="2:20" ht="15.75">
      <c r="B53" s="1455" t="s">
        <v>586</v>
      </c>
      <c r="C53" s="241" t="s">
        <v>600</v>
      </c>
      <c r="D53" s="1455">
        <v>4</v>
      </c>
      <c r="E53" s="1455" t="s">
        <v>582</v>
      </c>
      <c r="F53" s="1455">
        <v>5</v>
      </c>
      <c r="G53" s="1455">
        <v>1.5</v>
      </c>
      <c r="H53" s="1455">
        <f t="shared" si="1"/>
        <v>6.5</v>
      </c>
      <c r="I53" s="1455">
        <v>6</v>
      </c>
      <c r="J53" s="1455">
        <v>0</v>
      </c>
      <c r="K53" s="1455">
        <v>2</v>
      </c>
      <c r="L53" s="1455">
        <v>2</v>
      </c>
      <c r="M53" s="1455">
        <v>0</v>
      </c>
      <c r="N53" s="1455">
        <v>2</v>
      </c>
      <c r="O53" s="1455" t="s">
        <v>550</v>
      </c>
      <c r="S53" t="s">
        <v>553</v>
      </c>
      <c r="T53" s="1468"/>
    </row>
    <row r="54" spans="2:20" ht="15.75">
      <c r="B54" s="1455" t="s">
        <v>586</v>
      </c>
      <c r="C54" s="241" t="s">
        <v>601</v>
      </c>
      <c r="D54" s="1455">
        <v>4</v>
      </c>
      <c r="E54" s="1455" t="s">
        <v>582</v>
      </c>
      <c r="F54" s="1455">
        <v>4</v>
      </c>
      <c r="G54" s="1455">
        <v>2</v>
      </c>
      <c r="H54" s="1455">
        <f t="shared" si="1"/>
        <v>6</v>
      </c>
      <c r="I54" s="1455">
        <v>4</v>
      </c>
      <c r="J54" s="1455">
        <v>4</v>
      </c>
      <c r="K54" s="1455">
        <v>0</v>
      </c>
      <c r="L54" s="1455">
        <v>4</v>
      </c>
      <c r="M54" s="1455">
        <v>4</v>
      </c>
      <c r="N54" s="1455">
        <v>0</v>
      </c>
      <c r="O54" s="1455" t="s">
        <v>550</v>
      </c>
      <c r="S54" t="s">
        <v>553</v>
      </c>
      <c r="T54" s="1468"/>
    </row>
    <row r="55" spans="2:20" ht="31.5">
      <c r="B55" s="1455" t="s">
        <v>586</v>
      </c>
      <c r="C55" s="241" t="s">
        <v>602</v>
      </c>
      <c r="D55" s="1455">
        <v>4</v>
      </c>
      <c r="E55" s="1455" t="s">
        <v>582</v>
      </c>
      <c r="F55" s="1455">
        <v>3.5</v>
      </c>
      <c r="G55" s="1455">
        <v>1.5</v>
      </c>
      <c r="H55" s="1455">
        <f t="shared" si="1"/>
        <v>5</v>
      </c>
      <c r="I55" s="1455">
        <v>4</v>
      </c>
      <c r="J55" s="1455">
        <v>0</v>
      </c>
      <c r="K55" s="1455">
        <v>0</v>
      </c>
      <c r="L55" s="1455">
        <v>4</v>
      </c>
      <c r="M55" s="1455">
        <v>0</v>
      </c>
      <c r="N55" s="1455">
        <v>4</v>
      </c>
      <c r="O55" s="1455" t="s">
        <v>550</v>
      </c>
      <c r="S55" t="s">
        <v>553</v>
      </c>
      <c r="T55" s="1468"/>
    </row>
    <row r="56" spans="2:20" ht="15.75">
      <c r="B56" s="1455" t="s">
        <v>586</v>
      </c>
      <c r="C56" s="1469" t="s">
        <v>247</v>
      </c>
      <c r="D56" s="1470">
        <v>4</v>
      </c>
      <c r="E56" s="1470" t="s">
        <v>582</v>
      </c>
      <c r="F56" s="1470">
        <v>1</v>
      </c>
      <c r="G56" s="1455"/>
      <c r="H56" s="1455">
        <f t="shared" si="1"/>
        <v>1</v>
      </c>
      <c r="I56" s="1470">
        <v>0</v>
      </c>
      <c r="J56" s="1470">
        <v>0</v>
      </c>
      <c r="K56" s="1470">
        <v>4</v>
      </c>
      <c r="L56" s="1470">
        <v>0</v>
      </c>
      <c r="M56" s="1470">
        <v>0</v>
      </c>
      <c r="N56" s="1470">
        <v>4</v>
      </c>
      <c r="O56" s="1470" t="s">
        <v>603</v>
      </c>
      <c r="S56" t="s">
        <v>553</v>
      </c>
      <c r="T56" s="1468"/>
    </row>
    <row r="57" spans="2:20" ht="15.75">
      <c r="B57" s="1455"/>
      <c r="C57" s="29" t="s">
        <v>604</v>
      </c>
      <c r="D57" s="1455"/>
      <c r="E57" s="1455"/>
      <c r="F57" s="1467">
        <f>SUM(F48:F56)</f>
        <v>34.5</v>
      </c>
      <c r="G57" s="1467">
        <f>SUM(G48:G56)</f>
        <v>10</v>
      </c>
      <c r="H57" s="1455">
        <f t="shared" si="1"/>
        <v>44.5</v>
      </c>
      <c r="I57" s="1455"/>
      <c r="J57" s="1455"/>
      <c r="K57" s="1455"/>
      <c r="L57" s="1455"/>
      <c r="M57" s="1455"/>
      <c r="N57" s="1455"/>
      <c r="O57" s="1455"/>
      <c r="T57" s="1468"/>
    </row>
    <row r="58" spans="3:8" ht="15.75">
      <c r="C58" s="1471" t="s">
        <v>607</v>
      </c>
      <c r="F58">
        <f>F46+F57</f>
        <v>60</v>
      </c>
      <c r="G58">
        <f>G46+G57</f>
        <v>18</v>
      </c>
      <c r="H58">
        <f>H46+H57</f>
        <v>78</v>
      </c>
    </row>
    <row r="65" ht="12.75">
      <c r="C65" s="1466" t="s">
        <v>22</v>
      </c>
    </row>
    <row r="66" ht="12.75">
      <c r="C66" s="1466" t="s">
        <v>630</v>
      </c>
    </row>
    <row r="67" spans="1:19" s="1472" customFormat="1" ht="15.75">
      <c r="A67" s="1473"/>
      <c r="B67" s="1473" t="s">
        <v>549</v>
      </c>
      <c r="C67" s="241" t="s">
        <v>136</v>
      </c>
      <c r="D67" s="1473">
        <v>5</v>
      </c>
      <c r="E67" s="1473"/>
      <c r="F67" s="1473">
        <v>2.5</v>
      </c>
      <c r="G67" s="1473">
        <v>3.5</v>
      </c>
      <c r="H67" s="1473">
        <f>SUM(F67:G67)</f>
        <v>6</v>
      </c>
      <c r="I67" s="1473">
        <v>4</v>
      </c>
      <c r="J67" s="1473">
        <v>0</v>
      </c>
      <c r="K67" s="1473">
        <v>0</v>
      </c>
      <c r="L67" s="1473">
        <v>0</v>
      </c>
      <c r="M67" s="1473">
        <v>0</v>
      </c>
      <c r="N67" s="1473">
        <v>0</v>
      </c>
      <c r="O67" s="1473" t="s">
        <v>550</v>
      </c>
      <c r="S67" s="1472" t="s">
        <v>561</v>
      </c>
    </row>
    <row r="68" spans="1:19" s="1472" customFormat="1" ht="31.5">
      <c r="A68" s="1473"/>
      <c r="B68" s="1473" t="s">
        <v>563</v>
      </c>
      <c r="C68" s="1474" t="s">
        <v>608</v>
      </c>
      <c r="D68" s="1473">
        <v>5</v>
      </c>
      <c r="E68" s="1473"/>
      <c r="F68" s="1473">
        <v>3</v>
      </c>
      <c r="G68" s="1473">
        <v>0</v>
      </c>
      <c r="H68" s="1473">
        <f aca="true" t="shared" si="2" ref="H68:H82">SUM(F68:G68)</f>
        <v>3</v>
      </c>
      <c r="I68" s="1473">
        <v>4</v>
      </c>
      <c r="J68" s="1473">
        <v>0</v>
      </c>
      <c r="K68" s="1473">
        <v>0</v>
      </c>
      <c r="L68" s="1473">
        <v>0</v>
      </c>
      <c r="M68" s="1473">
        <v>0</v>
      </c>
      <c r="N68" s="1473">
        <v>0</v>
      </c>
      <c r="O68" s="1473" t="s">
        <v>552</v>
      </c>
      <c r="S68" s="1472" t="s">
        <v>611</v>
      </c>
    </row>
    <row r="69" spans="1:19" s="1472" customFormat="1" ht="15.75">
      <c r="A69" s="1473"/>
      <c r="B69" s="1473" t="s">
        <v>586</v>
      </c>
      <c r="C69" s="1454" t="s">
        <v>613</v>
      </c>
      <c r="D69" s="1473">
        <v>5</v>
      </c>
      <c r="E69" s="1473"/>
      <c r="F69" s="1473">
        <v>4.5</v>
      </c>
      <c r="G69" s="1473">
        <v>1.5</v>
      </c>
      <c r="H69" s="1473">
        <f t="shared" si="2"/>
        <v>6</v>
      </c>
      <c r="I69" s="1473">
        <v>8</v>
      </c>
      <c r="J69" s="1473">
        <v>4</v>
      </c>
      <c r="K69" s="1473">
        <v>0</v>
      </c>
      <c r="L69" s="1473">
        <v>2</v>
      </c>
      <c r="M69" s="1473">
        <v>0</v>
      </c>
      <c r="N69" s="1473">
        <v>2</v>
      </c>
      <c r="O69" s="1473" t="s">
        <v>550</v>
      </c>
      <c r="S69" s="1472" t="s">
        <v>553</v>
      </c>
    </row>
    <row r="70" spans="1:19" s="1472" customFormat="1" ht="15.75">
      <c r="A70" s="1473"/>
      <c r="B70" s="1473" t="s">
        <v>586</v>
      </c>
      <c r="C70" s="241" t="s">
        <v>238</v>
      </c>
      <c r="D70" s="1473">
        <v>5</v>
      </c>
      <c r="E70" s="1473"/>
      <c r="F70" s="1473">
        <v>6</v>
      </c>
      <c r="G70" s="1473"/>
      <c r="H70" s="1473">
        <f t="shared" si="2"/>
        <v>6</v>
      </c>
      <c r="I70" s="1473">
        <v>4</v>
      </c>
      <c r="J70" s="1473">
        <v>0</v>
      </c>
      <c r="K70" s="1473">
        <v>4</v>
      </c>
      <c r="L70" s="1473">
        <v>0</v>
      </c>
      <c r="M70" s="1473">
        <v>0</v>
      </c>
      <c r="N70" s="1473">
        <v>0</v>
      </c>
      <c r="O70" s="1473" t="s">
        <v>552</v>
      </c>
      <c r="S70" s="1472" t="s">
        <v>553</v>
      </c>
    </row>
    <row r="71" spans="1:19" s="1472" customFormat="1" ht="15.75">
      <c r="A71" s="1473"/>
      <c r="B71" s="1473" t="s">
        <v>586</v>
      </c>
      <c r="C71" s="241" t="s">
        <v>609</v>
      </c>
      <c r="D71" s="1473">
        <v>5</v>
      </c>
      <c r="E71" s="1473"/>
      <c r="F71" s="1473">
        <v>8</v>
      </c>
      <c r="G71" s="1473">
        <v>2.5</v>
      </c>
      <c r="H71" s="1473">
        <f t="shared" si="2"/>
        <v>10.5</v>
      </c>
      <c r="I71" s="1473">
        <v>8</v>
      </c>
      <c r="J71" s="1473">
        <v>0</v>
      </c>
      <c r="K71" s="1473">
        <v>0</v>
      </c>
      <c r="L71" s="1473">
        <v>4</v>
      </c>
      <c r="M71" s="1473">
        <v>0</v>
      </c>
      <c r="N71" s="1473">
        <v>4</v>
      </c>
      <c r="O71" s="1473" t="s">
        <v>550</v>
      </c>
      <c r="S71" s="1472" t="s">
        <v>553</v>
      </c>
    </row>
    <row r="72" spans="1:19" s="1472" customFormat="1" ht="15.75">
      <c r="A72" s="1473"/>
      <c r="B72" s="1473" t="s">
        <v>586</v>
      </c>
      <c r="C72" s="241" t="s">
        <v>610</v>
      </c>
      <c r="D72" s="1473">
        <v>5</v>
      </c>
      <c r="E72" s="1473"/>
      <c r="F72" s="1473">
        <v>1</v>
      </c>
      <c r="G72" s="1473"/>
      <c r="H72" s="1473">
        <f t="shared" si="2"/>
        <v>1</v>
      </c>
      <c r="I72" s="1473">
        <v>0</v>
      </c>
      <c r="J72" s="1473">
        <v>0</v>
      </c>
      <c r="K72" s="1473">
        <v>4</v>
      </c>
      <c r="L72" s="1473">
        <v>0</v>
      </c>
      <c r="M72" s="1473">
        <v>0</v>
      </c>
      <c r="N72" s="1473">
        <v>4</v>
      </c>
      <c r="O72" s="1473" t="s">
        <v>603</v>
      </c>
      <c r="S72" s="1472" t="s">
        <v>553</v>
      </c>
    </row>
    <row r="73" spans="1:19" s="1466" customFormat="1" ht="15.75">
      <c r="A73" s="1475"/>
      <c r="B73" s="1475"/>
      <c r="C73" s="29" t="s">
        <v>612</v>
      </c>
      <c r="D73" s="1475"/>
      <c r="E73" s="1475"/>
      <c r="F73" s="1475">
        <f>SUM(F67:F72)</f>
        <v>25</v>
      </c>
      <c r="G73" s="1475">
        <f>SUM(G67:G72)</f>
        <v>7.5</v>
      </c>
      <c r="H73" s="1475">
        <f t="shared" si="2"/>
        <v>32.5</v>
      </c>
      <c r="I73" s="1475"/>
      <c r="J73" s="1475"/>
      <c r="K73" s="1475"/>
      <c r="L73" s="1475"/>
      <c r="M73" s="1475"/>
      <c r="N73" s="1475"/>
      <c r="O73" s="1475"/>
      <c r="S73" s="1466" t="s">
        <v>553</v>
      </c>
    </row>
    <row r="74" spans="1:15" ht="15.75">
      <c r="A74" s="1455"/>
      <c r="B74" s="1455"/>
      <c r="C74" s="29" t="s">
        <v>614</v>
      </c>
      <c r="D74" s="1455"/>
      <c r="E74" s="1455"/>
      <c r="F74" s="1455"/>
      <c r="G74" s="1455"/>
      <c r="H74" s="1455"/>
      <c r="I74" s="1455"/>
      <c r="J74" s="1455"/>
      <c r="K74" s="1455"/>
      <c r="L74" s="1455"/>
      <c r="M74" s="1455"/>
      <c r="N74" s="1455"/>
      <c r="O74" s="1455"/>
    </row>
    <row r="75" spans="1:19" ht="15.75">
      <c r="A75" s="1455"/>
      <c r="B75" s="1455" t="s">
        <v>549</v>
      </c>
      <c r="C75" s="607" t="s">
        <v>165</v>
      </c>
      <c r="D75" s="1455">
        <v>6</v>
      </c>
      <c r="E75" s="1455"/>
      <c r="F75" s="1455">
        <v>4</v>
      </c>
      <c r="G75" s="1455">
        <v>4</v>
      </c>
      <c r="H75" s="1455">
        <f t="shared" si="2"/>
        <v>8</v>
      </c>
      <c r="I75" s="1455">
        <v>0</v>
      </c>
      <c r="J75" s="1455">
        <v>0</v>
      </c>
      <c r="K75" s="1455">
        <v>4</v>
      </c>
      <c r="L75" s="1455">
        <v>0</v>
      </c>
      <c r="M75" s="1455">
        <v>0</v>
      </c>
      <c r="N75" s="1455">
        <v>0</v>
      </c>
      <c r="O75" s="1455" t="s">
        <v>552</v>
      </c>
      <c r="S75" t="s">
        <v>615</v>
      </c>
    </row>
    <row r="76" spans="1:19" ht="15.75">
      <c r="A76" s="1455"/>
      <c r="B76" s="1455" t="s">
        <v>563</v>
      </c>
      <c r="C76" s="241" t="s">
        <v>617</v>
      </c>
      <c r="D76" s="1455">
        <v>6</v>
      </c>
      <c r="E76" s="1455"/>
      <c r="F76" s="1455">
        <v>3</v>
      </c>
      <c r="G76" s="1455">
        <v>0</v>
      </c>
      <c r="H76" s="1455">
        <f t="shared" si="2"/>
        <v>3</v>
      </c>
      <c r="I76" s="1455">
        <v>4</v>
      </c>
      <c r="J76" s="1455">
        <v>0</v>
      </c>
      <c r="K76" s="1455">
        <v>0</v>
      </c>
      <c r="L76" s="1455">
        <v>0</v>
      </c>
      <c r="M76" s="1455">
        <v>0</v>
      </c>
      <c r="N76" s="1455">
        <v>0</v>
      </c>
      <c r="O76" s="1455" t="s">
        <v>552</v>
      </c>
      <c r="S76" t="s">
        <v>616</v>
      </c>
    </row>
    <row r="77" spans="1:19" ht="15.75">
      <c r="A77" s="1455"/>
      <c r="B77" s="1455" t="s">
        <v>624</v>
      </c>
      <c r="C77" s="607" t="s">
        <v>59</v>
      </c>
      <c r="D77" s="1455">
        <v>6</v>
      </c>
      <c r="E77" s="1455"/>
      <c r="F77" s="1455">
        <v>4</v>
      </c>
      <c r="G77" s="1455"/>
      <c r="H77" s="1455">
        <f t="shared" si="2"/>
        <v>4</v>
      </c>
      <c r="I77" s="1455"/>
      <c r="J77" s="1455"/>
      <c r="K77" s="1455"/>
      <c r="L77" s="1455"/>
      <c r="M77" s="1455"/>
      <c r="N77" s="1455"/>
      <c r="O77" s="1455" t="s">
        <v>552</v>
      </c>
      <c r="S77" t="s">
        <v>553</v>
      </c>
    </row>
    <row r="78" spans="1:19" ht="15.75">
      <c r="A78" s="1455"/>
      <c r="B78" s="1455" t="s">
        <v>541</v>
      </c>
      <c r="C78" s="1476" t="s">
        <v>438</v>
      </c>
      <c r="D78" s="1455">
        <v>6</v>
      </c>
      <c r="E78" s="1455"/>
      <c r="F78" s="1455">
        <v>9</v>
      </c>
      <c r="G78" s="1455"/>
      <c r="H78" s="1455">
        <f t="shared" si="2"/>
        <v>9</v>
      </c>
      <c r="I78" s="1455"/>
      <c r="J78" s="1455"/>
      <c r="K78" s="1455"/>
      <c r="L78" s="1455"/>
      <c r="M78" s="1455"/>
      <c r="N78" s="1455"/>
      <c r="O78" s="1455" t="s">
        <v>618</v>
      </c>
      <c r="S78" t="s">
        <v>553</v>
      </c>
    </row>
    <row r="79" spans="1:15" ht="15.75">
      <c r="A79" s="1455"/>
      <c r="B79" s="1455" t="s">
        <v>586</v>
      </c>
      <c r="C79" s="607" t="s">
        <v>620</v>
      </c>
      <c r="D79" s="1455">
        <v>6</v>
      </c>
      <c r="E79" s="1455"/>
      <c r="F79" s="1455">
        <v>6</v>
      </c>
      <c r="G79" s="1455"/>
      <c r="H79" s="1455">
        <f t="shared" si="2"/>
        <v>6</v>
      </c>
      <c r="I79" s="1455">
        <v>8</v>
      </c>
      <c r="J79" s="1455">
        <v>4</v>
      </c>
      <c r="K79" s="1455">
        <v>0</v>
      </c>
      <c r="L79" s="1455">
        <v>2</v>
      </c>
      <c r="M79" s="1455">
        <v>0</v>
      </c>
      <c r="N79" s="1455">
        <v>2</v>
      </c>
      <c r="O79" s="1455" t="s">
        <v>550</v>
      </c>
    </row>
    <row r="80" spans="1:19" ht="15.75">
      <c r="A80" s="1455"/>
      <c r="B80" s="1455" t="s">
        <v>586</v>
      </c>
      <c r="C80" s="607" t="s">
        <v>444</v>
      </c>
      <c r="D80" s="1455">
        <v>6</v>
      </c>
      <c r="E80" s="1455"/>
      <c r="F80" s="217">
        <v>5</v>
      </c>
      <c r="G80" s="1455">
        <v>2</v>
      </c>
      <c r="H80" s="1455">
        <f t="shared" si="2"/>
        <v>7</v>
      </c>
      <c r="I80" s="1455">
        <v>8</v>
      </c>
      <c r="J80" s="1455">
        <v>4</v>
      </c>
      <c r="K80" s="1455">
        <v>0</v>
      </c>
      <c r="L80" s="1455">
        <v>0</v>
      </c>
      <c r="M80" s="1455">
        <v>4</v>
      </c>
      <c r="N80" s="1455">
        <v>0</v>
      </c>
      <c r="O80" s="1455" t="s">
        <v>550</v>
      </c>
      <c r="S80" t="s">
        <v>553</v>
      </c>
    </row>
    <row r="81" spans="1:19" ht="15.75">
      <c r="A81" s="1455"/>
      <c r="B81" s="1455" t="s">
        <v>586</v>
      </c>
      <c r="C81" s="607" t="s">
        <v>236</v>
      </c>
      <c r="D81" s="1455">
        <v>6</v>
      </c>
      <c r="E81" s="1455"/>
      <c r="F81" s="217">
        <v>1</v>
      </c>
      <c r="G81" s="1455"/>
      <c r="H81" s="1455">
        <f t="shared" si="2"/>
        <v>1</v>
      </c>
      <c r="I81" s="1455">
        <v>0</v>
      </c>
      <c r="J81" s="1455">
        <v>0</v>
      </c>
      <c r="K81" s="1455">
        <v>4</v>
      </c>
      <c r="L81" s="1455">
        <v>0</v>
      </c>
      <c r="M81" s="1455">
        <v>0</v>
      </c>
      <c r="N81" s="1455">
        <v>4</v>
      </c>
      <c r="O81" s="1455" t="s">
        <v>619</v>
      </c>
      <c r="S81" t="s">
        <v>553</v>
      </c>
    </row>
    <row r="82" spans="1:19" ht="15.75">
      <c r="A82" s="1455"/>
      <c r="B82" s="1455" t="s">
        <v>586</v>
      </c>
      <c r="C82" s="607" t="s">
        <v>621</v>
      </c>
      <c r="D82" s="1455">
        <v>6</v>
      </c>
      <c r="E82" s="1455"/>
      <c r="F82" s="1455">
        <v>3</v>
      </c>
      <c r="G82" s="1455"/>
      <c r="H82" s="1455">
        <f t="shared" si="2"/>
        <v>3</v>
      </c>
      <c r="I82" s="1455">
        <v>4</v>
      </c>
      <c r="J82" s="1455">
        <v>4</v>
      </c>
      <c r="K82" s="1455">
        <v>0</v>
      </c>
      <c r="L82" s="1455">
        <v>4</v>
      </c>
      <c r="M82" s="1455">
        <v>0</v>
      </c>
      <c r="N82" s="1455">
        <v>4</v>
      </c>
      <c r="O82" s="1455" t="s">
        <v>550</v>
      </c>
      <c r="S82" t="s">
        <v>553</v>
      </c>
    </row>
    <row r="83" spans="1:15" s="1466" customFormat="1" ht="15.75">
      <c r="A83" s="1475"/>
      <c r="B83" s="1475" t="s">
        <v>586</v>
      </c>
      <c r="C83" s="29" t="s">
        <v>622</v>
      </c>
      <c r="D83" s="1475"/>
      <c r="E83" s="1475"/>
      <c r="F83" s="1475">
        <f>SUM(F75:F82)</f>
        <v>35</v>
      </c>
      <c r="G83" s="1475">
        <f>SUM(G75:G82)</f>
        <v>6</v>
      </c>
      <c r="H83" s="1475">
        <f>SUM(H75:H82)</f>
        <v>41</v>
      </c>
      <c r="I83" s="1475"/>
      <c r="J83" s="1475"/>
      <c r="K83" s="1475"/>
      <c r="L83" s="1475"/>
      <c r="M83" s="1475"/>
      <c r="N83" s="1475"/>
      <c r="O83" s="1475"/>
    </row>
    <row r="84" spans="1:15" s="1466" customFormat="1" ht="15.75">
      <c r="A84" s="1475"/>
      <c r="B84" s="1475" t="s">
        <v>586</v>
      </c>
      <c r="C84" s="175" t="s">
        <v>623</v>
      </c>
      <c r="D84" s="1475"/>
      <c r="E84" s="1475"/>
      <c r="F84" s="1475">
        <f>F73+F83</f>
        <v>60</v>
      </c>
      <c r="G84" s="1475">
        <f>G73+G83</f>
        <v>13.5</v>
      </c>
      <c r="H84" s="1475">
        <f>H73+H83</f>
        <v>73.5</v>
      </c>
      <c r="I84" s="1475"/>
      <c r="J84" s="1475"/>
      <c r="K84" s="1475"/>
      <c r="L84" s="1475"/>
      <c r="M84" s="1475"/>
      <c r="N84" s="1475"/>
      <c r="O84" s="1475"/>
    </row>
    <row r="86" spans="3:8" ht="12.75">
      <c r="C86" s="1466" t="s">
        <v>625</v>
      </c>
      <c r="D86" s="1466"/>
      <c r="E86" s="1466"/>
      <c r="F86" s="1466">
        <f>F34+F58+F84</f>
        <v>180</v>
      </c>
      <c r="G86" s="1466">
        <f>G34+G58+G84+G9</f>
        <v>60</v>
      </c>
      <c r="H86" s="1466">
        <f>SUM(F86:G86)</f>
        <v>240</v>
      </c>
    </row>
  </sheetData>
  <sheetProtection/>
  <mergeCells count="5">
    <mergeCell ref="C1:L1"/>
    <mergeCell ref="F15:H15"/>
    <mergeCell ref="A17:C17"/>
    <mergeCell ref="A26:C26"/>
    <mergeCell ref="F36:H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Z318"/>
  <sheetViews>
    <sheetView view="pageBreakPreview" zoomScale="85" zoomScaleNormal="75" zoomScaleSheetLayoutView="85" workbookViewId="0" topLeftCell="A1">
      <selection activeCell="G107" sqref="G107"/>
    </sheetView>
  </sheetViews>
  <sheetFormatPr defaultColWidth="9.00390625" defaultRowHeight="12.75"/>
  <cols>
    <col min="1" max="1" width="11.875" style="171" customWidth="1"/>
    <col min="2" max="2" width="49.625" style="171" customWidth="1"/>
    <col min="3" max="3" width="8.375" style="171" customWidth="1"/>
    <col min="4" max="4" width="7.875" style="171" customWidth="1"/>
    <col min="5" max="5" width="6.375" style="171" customWidth="1"/>
    <col min="6" max="6" width="6.25390625" style="171" customWidth="1"/>
    <col min="7" max="7" width="8.625" style="171" customWidth="1"/>
    <col min="8" max="8" width="8.875" style="171" customWidth="1"/>
    <col min="9" max="9" width="9.375" style="171" customWidth="1"/>
    <col min="10" max="10" width="9.25390625" style="171" customWidth="1"/>
    <col min="11" max="11" width="10.75390625" style="171" customWidth="1"/>
    <col min="12" max="12" width="8.375" style="171" customWidth="1"/>
    <col min="13" max="14" width="8.25390625" style="171" customWidth="1"/>
    <col min="15" max="15" width="5.25390625" style="171" customWidth="1"/>
    <col min="16" max="16" width="4.625" style="171" customWidth="1"/>
    <col min="17" max="17" width="9.125" style="171" customWidth="1"/>
    <col min="18" max="18" width="4.75390625" style="171" customWidth="1"/>
    <col min="19" max="19" width="3.875" style="171" customWidth="1"/>
    <col min="20" max="21" width="8.625" style="171" customWidth="1"/>
    <col min="22" max="22" width="9.125" style="2208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32" width="9.125" style="33" hidden="1" customWidth="1"/>
    <col min="33" max="40" width="0" style="33" hidden="1" customWidth="1"/>
    <col min="41" max="41" width="10.00390625" style="33" hidden="1" customWidth="1"/>
    <col min="42" max="43" width="0" style="33" hidden="1" customWidth="1"/>
    <col min="44" max="44" width="9.125" style="33" customWidth="1"/>
    <col min="45" max="50" width="9.125" style="372" customWidth="1"/>
    <col min="51" max="16384" width="9.125" style="33" customWidth="1"/>
  </cols>
  <sheetData>
    <row r="1" spans="1:26" ht="22.5" customHeight="1" thickBot="1">
      <c r="A1" s="1897" t="s">
        <v>632</v>
      </c>
      <c r="B1" s="1898"/>
      <c r="C1" s="1898"/>
      <c r="D1" s="1898"/>
      <c r="E1" s="1898"/>
      <c r="F1" s="1898"/>
      <c r="G1" s="1898"/>
      <c r="H1" s="1898"/>
      <c r="I1" s="1898"/>
      <c r="J1" s="1898"/>
      <c r="K1" s="1898"/>
      <c r="L1" s="1898"/>
      <c r="M1" s="1898"/>
      <c r="N1" s="1898"/>
      <c r="O1" s="1898"/>
      <c r="P1" s="1898"/>
      <c r="Q1" s="1898"/>
      <c r="R1" s="1898"/>
      <c r="S1" s="1898"/>
      <c r="T1" s="1898"/>
      <c r="U1" s="1898"/>
      <c r="V1" s="1898"/>
      <c r="W1" s="1696"/>
      <c r="X1" s="1696"/>
      <c r="Y1" s="1696"/>
      <c r="Z1" s="1696"/>
    </row>
    <row r="2" spans="1:22" ht="15.75" customHeight="1">
      <c r="A2" s="1726" t="s">
        <v>17</v>
      </c>
      <c r="B2" s="1703" t="s">
        <v>25</v>
      </c>
      <c r="C2" s="1697" t="s">
        <v>313</v>
      </c>
      <c r="D2" s="1698"/>
      <c r="E2" s="1698"/>
      <c r="F2" s="1699"/>
      <c r="G2" s="1723" t="s">
        <v>30</v>
      </c>
      <c r="H2" s="1732" t="s">
        <v>18</v>
      </c>
      <c r="I2" s="1733"/>
      <c r="J2" s="1733"/>
      <c r="K2" s="1733"/>
      <c r="L2" s="1733"/>
      <c r="M2" s="1734"/>
      <c r="N2" s="1697" t="s">
        <v>312</v>
      </c>
      <c r="O2" s="1698"/>
      <c r="P2" s="1698"/>
      <c r="Q2" s="1698"/>
      <c r="R2" s="1698"/>
      <c r="S2" s="1698"/>
      <c r="T2" s="1698"/>
      <c r="U2" s="1698"/>
      <c r="V2" s="2125"/>
    </row>
    <row r="3" spans="1:22" ht="21" customHeight="1">
      <c r="A3" s="1727"/>
      <c r="B3" s="1704"/>
      <c r="C3" s="1700"/>
      <c r="D3" s="1701"/>
      <c r="E3" s="1701"/>
      <c r="F3" s="1702"/>
      <c r="G3" s="1724"/>
      <c r="H3" s="1706" t="s">
        <v>19</v>
      </c>
      <c r="I3" s="1718" t="s">
        <v>20</v>
      </c>
      <c r="J3" s="1719"/>
      <c r="K3" s="1719"/>
      <c r="L3" s="1719"/>
      <c r="M3" s="1706" t="s">
        <v>21</v>
      </c>
      <c r="N3" s="1729"/>
      <c r="O3" s="1730"/>
      <c r="P3" s="1730"/>
      <c r="Q3" s="1730"/>
      <c r="R3" s="1730"/>
      <c r="S3" s="1730"/>
      <c r="T3" s="1730"/>
      <c r="U3" s="1730"/>
      <c r="V3" s="2126"/>
    </row>
    <row r="4" spans="1:22" ht="15.75">
      <c r="A4" s="1727"/>
      <c r="B4" s="1704"/>
      <c r="C4" s="1706" t="s">
        <v>49</v>
      </c>
      <c r="D4" s="1706" t="s">
        <v>50</v>
      </c>
      <c r="E4" s="1716" t="s">
        <v>92</v>
      </c>
      <c r="F4" s="1717"/>
      <c r="G4" s="1724"/>
      <c r="H4" s="1707"/>
      <c r="I4" s="1706" t="s">
        <v>31</v>
      </c>
      <c r="J4" s="1706" t="s">
        <v>38</v>
      </c>
      <c r="K4" s="1737" t="s">
        <v>39</v>
      </c>
      <c r="L4" s="1737" t="s">
        <v>40</v>
      </c>
      <c r="M4" s="1707"/>
      <c r="N4" s="1557" t="s">
        <v>315</v>
      </c>
      <c r="O4" s="1735"/>
      <c r="P4" s="1736"/>
      <c r="Q4" s="1557" t="s">
        <v>316</v>
      </c>
      <c r="R4" s="1735"/>
      <c r="S4" s="1736"/>
      <c r="T4" s="1557" t="s">
        <v>22</v>
      </c>
      <c r="U4" s="1735"/>
      <c r="V4" s="1558"/>
    </row>
    <row r="5" spans="1:22" ht="15.75">
      <c r="A5" s="1727"/>
      <c r="B5" s="1704"/>
      <c r="C5" s="1707"/>
      <c r="D5" s="1707"/>
      <c r="E5" s="1707" t="s">
        <v>93</v>
      </c>
      <c r="F5" s="1707" t="s">
        <v>94</v>
      </c>
      <c r="G5" s="1724"/>
      <c r="H5" s="1707"/>
      <c r="I5" s="1707"/>
      <c r="J5" s="1707"/>
      <c r="K5" s="1738"/>
      <c r="L5" s="1738"/>
      <c r="M5" s="1707"/>
      <c r="N5" s="61">
        <v>1</v>
      </c>
      <c r="O5" s="1709">
        <v>2</v>
      </c>
      <c r="P5" s="1710"/>
      <c r="Q5" s="4">
        <v>3</v>
      </c>
      <c r="R5" s="1709">
        <v>4</v>
      </c>
      <c r="S5" s="1710"/>
      <c r="T5" s="4">
        <v>5</v>
      </c>
      <c r="U5" s="53" t="s">
        <v>317</v>
      </c>
      <c r="V5" s="2127" t="s">
        <v>318</v>
      </c>
    </row>
    <row r="6" spans="1:50" ht="15.75">
      <c r="A6" s="1727"/>
      <c r="B6" s="1704"/>
      <c r="C6" s="1707"/>
      <c r="D6" s="1707"/>
      <c r="E6" s="1899"/>
      <c r="F6" s="1899"/>
      <c r="G6" s="1724"/>
      <c r="H6" s="1707"/>
      <c r="I6" s="1707"/>
      <c r="J6" s="1707"/>
      <c r="K6" s="1738"/>
      <c r="L6" s="1738"/>
      <c r="M6" s="1707"/>
      <c r="N6" s="1740"/>
      <c r="O6" s="1741"/>
      <c r="P6" s="1741"/>
      <c r="Q6" s="1741"/>
      <c r="R6" s="1741"/>
      <c r="S6" s="1741"/>
      <c r="T6" s="1741"/>
      <c r="U6" s="1741"/>
      <c r="V6" s="2128"/>
      <c r="AS6" s="372">
        <v>1</v>
      </c>
      <c r="AT6" s="372">
        <v>2</v>
      </c>
      <c r="AU6" s="372">
        <v>3</v>
      </c>
      <c r="AV6" s="372">
        <v>4</v>
      </c>
      <c r="AW6" s="372">
        <v>5</v>
      </c>
      <c r="AX6" s="372">
        <v>6</v>
      </c>
    </row>
    <row r="7" spans="1:22" ht="26.25" customHeight="1" thickBot="1">
      <c r="A7" s="1728"/>
      <c r="B7" s="1705"/>
      <c r="C7" s="1708"/>
      <c r="D7" s="1708"/>
      <c r="E7" s="1900"/>
      <c r="F7" s="1900"/>
      <c r="G7" s="1725"/>
      <c r="H7" s="1708"/>
      <c r="I7" s="1708"/>
      <c r="J7" s="1708"/>
      <c r="K7" s="1739"/>
      <c r="L7" s="1739"/>
      <c r="M7" s="1708"/>
      <c r="N7" s="1133"/>
      <c r="O7" s="1711"/>
      <c r="P7" s="1712"/>
      <c r="Q7" s="1134"/>
      <c r="R7" s="1542"/>
      <c r="S7" s="1713"/>
      <c r="T7" s="1134"/>
      <c r="U7" s="2129"/>
      <c r="V7" s="2130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714">
        <v>5</v>
      </c>
      <c r="F8" s="1915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613" t="s">
        <v>311</v>
      </c>
      <c r="P8" s="1614"/>
      <c r="Q8" s="64">
        <v>16</v>
      </c>
      <c r="R8" s="1564">
        <v>17</v>
      </c>
      <c r="S8" s="1565"/>
      <c r="T8" s="15">
        <v>18</v>
      </c>
      <c r="U8" s="63">
        <v>19</v>
      </c>
      <c r="V8" s="555">
        <v>20</v>
      </c>
    </row>
    <row r="9" spans="1:22" ht="16.5" thickBot="1">
      <c r="A9" s="1748" t="s">
        <v>401</v>
      </c>
      <c r="B9" s="1749"/>
      <c r="C9" s="1749"/>
      <c r="D9" s="1749"/>
      <c r="E9" s="1749"/>
      <c r="F9" s="1749"/>
      <c r="G9" s="1749"/>
      <c r="H9" s="1749"/>
      <c r="I9" s="1749"/>
      <c r="J9" s="1749"/>
      <c r="K9" s="1749"/>
      <c r="L9" s="1749"/>
      <c r="M9" s="1749"/>
      <c r="N9" s="1749"/>
      <c r="O9" s="1749"/>
      <c r="P9" s="1749"/>
      <c r="Q9" s="1749"/>
      <c r="R9" s="1749"/>
      <c r="S9" s="1749"/>
      <c r="T9" s="1749"/>
      <c r="U9" s="1749"/>
      <c r="V9" s="1556"/>
    </row>
    <row r="10" spans="1:22" ht="16.5" thickBot="1">
      <c r="A10" s="2131" t="s">
        <v>402</v>
      </c>
      <c r="B10" s="2132"/>
      <c r="C10" s="2133"/>
      <c r="D10" s="2133"/>
      <c r="E10" s="2133"/>
      <c r="F10" s="2133"/>
      <c r="G10" s="2133"/>
      <c r="H10" s="2133"/>
      <c r="I10" s="2133"/>
      <c r="J10" s="2133"/>
      <c r="K10" s="2133"/>
      <c r="L10" s="2133"/>
      <c r="M10" s="2133"/>
      <c r="N10" s="2133"/>
      <c r="O10" s="2133"/>
      <c r="P10" s="2133"/>
      <c r="Q10" s="2133"/>
      <c r="R10" s="2133"/>
      <c r="S10" s="2133"/>
      <c r="T10" s="2133"/>
      <c r="U10" s="2133"/>
      <c r="V10" s="2134"/>
    </row>
    <row r="11" spans="1:50" s="78" customFormat="1" ht="23.25" customHeight="1">
      <c r="A11" s="1342" t="s">
        <v>95</v>
      </c>
      <c r="B11" s="1343" t="s">
        <v>165</v>
      </c>
      <c r="C11" s="1335"/>
      <c r="D11" s="563"/>
      <c r="E11" s="185"/>
      <c r="F11" s="1135"/>
      <c r="G11" s="1136">
        <f>G12+G13</f>
        <v>8</v>
      </c>
      <c r="H11" s="1137">
        <f>G11*30</f>
        <v>240</v>
      </c>
      <c r="I11" s="58"/>
      <c r="J11" s="57"/>
      <c r="K11" s="563"/>
      <c r="L11" s="1138"/>
      <c r="M11" s="1128"/>
      <c r="N11" s="70"/>
      <c r="O11" s="1925"/>
      <c r="P11" s="1547"/>
      <c r="Q11" s="70"/>
      <c r="R11" s="1925"/>
      <c r="S11" s="1938"/>
      <c r="T11" s="2135"/>
      <c r="U11" s="2136"/>
      <c r="V11" s="2137"/>
      <c r="W11" s="972"/>
      <c r="X11" s="972"/>
      <c r="Y11" s="972"/>
      <c r="Z11" s="972"/>
      <c r="AA11" s="972"/>
      <c r="AB11" s="972"/>
      <c r="AC11" s="972"/>
      <c r="AD11" s="972"/>
      <c r="AE11" s="972"/>
      <c r="AF11" s="972"/>
      <c r="AG11" s="972"/>
      <c r="AH11" s="972" t="s">
        <v>315</v>
      </c>
      <c r="AI11" s="1013">
        <f>G19</f>
        <v>3</v>
      </c>
      <c r="AJ11" s="972"/>
      <c r="AK11" s="972"/>
      <c r="AL11" s="972"/>
      <c r="AS11" s="1438" t="b">
        <f>ISBLANK(N11)</f>
        <v>1</v>
      </c>
      <c r="AT11" s="1438" t="b">
        <f>ISBLANK(O11)</f>
        <v>1</v>
      </c>
      <c r="AU11" s="1438" t="b">
        <f>ISBLANK(Q11)</f>
        <v>1</v>
      </c>
      <c r="AV11" s="1438" t="b">
        <f>ISBLANK(R11)</f>
        <v>1</v>
      </c>
      <c r="AW11" s="1438" t="b">
        <f>ISBLANK(T11)</f>
        <v>1</v>
      </c>
      <c r="AX11" s="1438" t="b">
        <f>ISBLANK(U11)</f>
        <v>1</v>
      </c>
    </row>
    <row r="12" spans="1:50" s="78" customFormat="1" ht="15.75">
      <c r="A12" s="1089"/>
      <c r="B12" s="1095" t="s">
        <v>414</v>
      </c>
      <c r="C12" s="465"/>
      <c r="D12" s="219"/>
      <c r="E12" s="197"/>
      <c r="F12" s="1078"/>
      <c r="G12" s="1139">
        <v>4</v>
      </c>
      <c r="H12" s="1140">
        <f>G12*30</f>
        <v>120</v>
      </c>
      <c r="I12" s="194"/>
      <c r="J12" s="85"/>
      <c r="K12" s="219"/>
      <c r="L12" s="1083"/>
      <c r="M12" s="1126"/>
      <c r="N12" s="114"/>
      <c r="O12" s="1852"/>
      <c r="P12" s="1549"/>
      <c r="Q12" s="114"/>
      <c r="R12" s="1852"/>
      <c r="S12" s="1853"/>
      <c r="T12" s="1093"/>
      <c r="U12" s="8"/>
      <c r="V12" s="1094"/>
      <c r="W12" s="972"/>
      <c r="X12" s="972"/>
      <c r="Y12" s="972"/>
      <c r="Z12" s="972"/>
      <c r="AA12" s="972"/>
      <c r="AB12" s="972"/>
      <c r="AC12" s="972"/>
      <c r="AD12" s="972"/>
      <c r="AE12" s="972"/>
      <c r="AF12" s="972"/>
      <c r="AG12" s="972"/>
      <c r="AH12" s="972" t="s">
        <v>316</v>
      </c>
      <c r="AI12" s="972"/>
      <c r="AJ12" s="972"/>
      <c r="AK12" s="972"/>
      <c r="AL12" s="972"/>
      <c r="AS12" s="1438" t="b">
        <f aca="true" t="shared" si="0" ref="AS12:AT47">ISBLANK(N12)</f>
        <v>1</v>
      </c>
      <c r="AT12" s="1438" t="b">
        <f t="shared" si="0"/>
        <v>1</v>
      </c>
      <c r="AU12" s="1438" t="b">
        <f aca="true" t="shared" si="1" ref="AU12:AV47">ISBLANK(Q12)</f>
        <v>1</v>
      </c>
      <c r="AV12" s="1438" t="b">
        <f t="shared" si="1"/>
        <v>1</v>
      </c>
      <c r="AW12" s="1438" t="b">
        <f aca="true" t="shared" si="2" ref="AW12:AX47">ISBLANK(T12)</f>
        <v>1</v>
      </c>
      <c r="AX12" s="1438" t="b">
        <f t="shared" si="2"/>
        <v>1</v>
      </c>
    </row>
    <row r="13" spans="1:50" s="78" customFormat="1" ht="15.75">
      <c r="A13" s="1089"/>
      <c r="B13" s="1344" t="s">
        <v>42</v>
      </c>
      <c r="C13" s="465"/>
      <c r="D13" s="1083" t="s">
        <v>317</v>
      </c>
      <c r="E13" s="197"/>
      <c r="F13" s="1078"/>
      <c r="G13" s="1139">
        <v>4</v>
      </c>
      <c r="H13" s="1140">
        <f>G13*30</f>
        <v>120</v>
      </c>
      <c r="I13" s="1141">
        <v>4</v>
      </c>
      <c r="J13" s="85"/>
      <c r="K13" s="219"/>
      <c r="L13" s="1083" t="s">
        <v>256</v>
      </c>
      <c r="M13" s="201">
        <f>H13-I13</f>
        <v>116</v>
      </c>
      <c r="N13" s="114"/>
      <c r="O13" s="1852"/>
      <c r="P13" s="1549"/>
      <c r="Q13" s="114"/>
      <c r="R13" s="1852"/>
      <c r="S13" s="1853"/>
      <c r="T13" s="1093"/>
      <c r="U13" s="8" t="s">
        <v>256</v>
      </c>
      <c r="V13" s="530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>
        <v>3</v>
      </c>
      <c r="AH13" s="972" t="s">
        <v>22</v>
      </c>
      <c r="AI13" s="1013">
        <f>G13</f>
        <v>4</v>
      </c>
      <c r="AJ13" s="972"/>
      <c r="AK13" s="972"/>
      <c r="AL13" s="972"/>
      <c r="AS13" s="1438" t="b">
        <f t="shared" si="0"/>
        <v>1</v>
      </c>
      <c r="AT13" s="1438" t="b">
        <f t="shared" si="0"/>
        <v>1</v>
      </c>
      <c r="AU13" s="1438" t="b">
        <f t="shared" si="1"/>
        <v>1</v>
      </c>
      <c r="AV13" s="1438" t="b">
        <f t="shared" si="1"/>
        <v>1</v>
      </c>
      <c r="AW13" s="1438" t="b">
        <f t="shared" si="2"/>
        <v>1</v>
      </c>
      <c r="AX13" s="1438" t="b">
        <f t="shared" si="2"/>
        <v>0</v>
      </c>
    </row>
    <row r="14" spans="1:50" s="78" customFormat="1" ht="31.5">
      <c r="A14" s="1089" t="s">
        <v>98</v>
      </c>
      <c r="B14" s="1345" t="s">
        <v>415</v>
      </c>
      <c r="C14" s="465" t="s">
        <v>106</v>
      </c>
      <c r="D14" s="219"/>
      <c r="E14" s="28"/>
      <c r="F14" s="1142"/>
      <c r="G14" s="1079">
        <v>3</v>
      </c>
      <c r="H14" s="1080">
        <f aca="true" t="shared" si="3" ref="H14:H47">G14*30</f>
        <v>90</v>
      </c>
      <c r="I14" s="465"/>
      <c r="J14" s="219"/>
      <c r="K14" s="85"/>
      <c r="L14" s="219"/>
      <c r="M14" s="201"/>
      <c r="N14" s="114"/>
      <c r="O14" s="1852"/>
      <c r="P14" s="1549"/>
      <c r="Q14" s="114"/>
      <c r="R14" s="1852"/>
      <c r="S14" s="1853"/>
      <c r="T14" s="1093"/>
      <c r="U14" s="1127"/>
      <c r="V14" s="1094"/>
      <c r="W14" s="972"/>
      <c r="X14" s="972"/>
      <c r="Y14" s="972"/>
      <c r="Z14" s="972"/>
      <c r="AA14" s="972"/>
      <c r="AB14" s="972"/>
      <c r="AC14" s="972"/>
      <c r="AD14" s="972"/>
      <c r="AE14" s="972"/>
      <c r="AF14" s="972"/>
      <c r="AG14" s="972"/>
      <c r="AH14" s="972"/>
      <c r="AI14" s="1013">
        <f>SUM(AI11:AI13)</f>
        <v>7</v>
      </c>
      <c r="AJ14" s="972"/>
      <c r="AK14" s="972"/>
      <c r="AL14" s="972"/>
      <c r="AS14" s="1438" t="b">
        <f t="shared" si="0"/>
        <v>1</v>
      </c>
      <c r="AT14" s="1438" t="b">
        <f t="shared" si="0"/>
        <v>1</v>
      </c>
      <c r="AU14" s="1438" t="b">
        <f t="shared" si="1"/>
        <v>1</v>
      </c>
      <c r="AV14" s="1438" t="b">
        <f t="shared" si="1"/>
        <v>1</v>
      </c>
      <c r="AW14" s="1438" t="b">
        <f t="shared" si="2"/>
        <v>1</v>
      </c>
      <c r="AX14" s="1438" t="b">
        <f t="shared" si="2"/>
        <v>1</v>
      </c>
    </row>
    <row r="15" spans="1:50" s="78" customFormat="1" ht="31.5">
      <c r="A15" s="1346" t="s">
        <v>99</v>
      </c>
      <c r="B15" s="1347" t="s">
        <v>416</v>
      </c>
      <c r="C15" s="465"/>
      <c r="D15" s="85" t="s">
        <v>107</v>
      </c>
      <c r="E15" s="197"/>
      <c r="F15" s="1078"/>
      <c r="G15" s="1079">
        <v>3</v>
      </c>
      <c r="H15" s="1080">
        <f t="shared" si="3"/>
        <v>90</v>
      </c>
      <c r="I15" s="465"/>
      <c r="J15" s="219"/>
      <c r="K15" s="85"/>
      <c r="L15" s="219"/>
      <c r="M15" s="201"/>
      <c r="N15" s="114"/>
      <c r="O15" s="1852"/>
      <c r="P15" s="1549"/>
      <c r="Q15" s="114"/>
      <c r="R15" s="1852"/>
      <c r="S15" s="1853"/>
      <c r="T15" s="1093"/>
      <c r="U15" s="1127"/>
      <c r="V15" s="1094"/>
      <c r="W15" s="972"/>
      <c r="X15" s="972"/>
      <c r="Y15" s="972"/>
      <c r="Z15" s="972"/>
      <c r="AA15" s="972"/>
      <c r="AB15" s="972"/>
      <c r="AC15" s="972"/>
      <c r="AD15" s="972"/>
      <c r="AE15" s="972"/>
      <c r="AF15" s="972"/>
      <c r="AG15" s="972"/>
      <c r="AH15" s="972"/>
      <c r="AI15" s="972"/>
      <c r="AJ15" s="972"/>
      <c r="AK15" s="972"/>
      <c r="AL15" s="972"/>
      <c r="AS15" s="1438" t="b">
        <f t="shared" si="0"/>
        <v>1</v>
      </c>
      <c r="AT15" s="1438" t="b">
        <f t="shared" si="0"/>
        <v>1</v>
      </c>
      <c r="AU15" s="1438" t="b">
        <f t="shared" si="1"/>
        <v>1</v>
      </c>
      <c r="AV15" s="1438" t="b">
        <f t="shared" si="1"/>
        <v>1</v>
      </c>
      <c r="AW15" s="1438" t="b">
        <f t="shared" si="2"/>
        <v>1</v>
      </c>
      <c r="AX15" s="1438" t="b">
        <f t="shared" si="2"/>
        <v>1</v>
      </c>
    </row>
    <row r="16" spans="1:50" s="78" customFormat="1" ht="47.25">
      <c r="A16" s="1089" t="s">
        <v>100</v>
      </c>
      <c r="B16" s="1347" t="s">
        <v>417</v>
      </c>
      <c r="C16" s="465" t="s">
        <v>106</v>
      </c>
      <c r="D16" s="85"/>
      <c r="E16" s="197"/>
      <c r="F16" s="1078"/>
      <c r="G16" s="1079">
        <v>3</v>
      </c>
      <c r="H16" s="1080">
        <f t="shared" si="3"/>
        <v>90</v>
      </c>
      <c r="I16" s="465"/>
      <c r="J16" s="219"/>
      <c r="K16" s="85"/>
      <c r="L16" s="219"/>
      <c r="M16" s="201"/>
      <c r="N16" s="114"/>
      <c r="O16" s="1852"/>
      <c r="P16" s="1549"/>
      <c r="Q16" s="114"/>
      <c r="R16" s="1852"/>
      <c r="S16" s="1853"/>
      <c r="T16" s="1093"/>
      <c r="U16" s="1127"/>
      <c r="V16" s="1094"/>
      <c r="W16" s="972"/>
      <c r="X16" s="972"/>
      <c r="Y16" s="972"/>
      <c r="Z16" s="972"/>
      <c r="AA16" s="972"/>
      <c r="AB16" s="972"/>
      <c r="AC16" s="972"/>
      <c r="AD16" s="972"/>
      <c r="AE16" s="972"/>
      <c r="AF16" s="972"/>
      <c r="AG16" s="972"/>
      <c r="AH16" s="972"/>
      <c r="AI16" s="972"/>
      <c r="AJ16" s="972"/>
      <c r="AK16" s="972"/>
      <c r="AL16" s="972"/>
      <c r="AM16" s="894"/>
      <c r="AN16" s="1072"/>
      <c r="AS16" s="1438" t="b">
        <f t="shared" si="0"/>
        <v>1</v>
      </c>
      <c r="AT16" s="1438" t="b">
        <f t="shared" si="0"/>
        <v>1</v>
      </c>
      <c r="AU16" s="1438" t="b">
        <f t="shared" si="1"/>
        <v>1</v>
      </c>
      <c r="AV16" s="1438" t="b">
        <f t="shared" si="1"/>
        <v>1</v>
      </c>
      <c r="AW16" s="1438" t="b">
        <f t="shared" si="2"/>
        <v>1</v>
      </c>
      <c r="AX16" s="1438" t="b">
        <f t="shared" si="2"/>
        <v>1</v>
      </c>
    </row>
    <row r="17" spans="1:50" s="78" customFormat="1" ht="15.75">
      <c r="A17" s="1089" t="s">
        <v>101</v>
      </c>
      <c r="B17" s="1347" t="s">
        <v>105</v>
      </c>
      <c r="C17" s="465"/>
      <c r="D17" s="85"/>
      <c r="E17" s="197"/>
      <c r="F17" s="1078"/>
      <c r="G17" s="1081">
        <f>G18+G19</f>
        <v>3</v>
      </c>
      <c r="H17" s="1080">
        <f t="shared" si="3"/>
        <v>90</v>
      </c>
      <c r="I17" s="465"/>
      <c r="J17" s="219"/>
      <c r="K17" s="85"/>
      <c r="L17" s="219"/>
      <c r="M17" s="201"/>
      <c r="N17" s="114"/>
      <c r="O17" s="1852"/>
      <c r="P17" s="1549"/>
      <c r="Q17" s="114"/>
      <c r="R17" s="1852"/>
      <c r="S17" s="1853"/>
      <c r="T17" s="2138"/>
      <c r="U17" s="1180"/>
      <c r="V17" s="1094"/>
      <c r="W17" s="972"/>
      <c r="X17" s="972"/>
      <c r="Y17" s="972"/>
      <c r="Z17" s="972"/>
      <c r="AA17" s="972"/>
      <c r="AB17" s="972"/>
      <c r="AC17" s="972"/>
      <c r="AD17" s="972"/>
      <c r="AE17" s="972"/>
      <c r="AF17" s="972"/>
      <c r="AG17" s="972"/>
      <c r="AH17" s="972"/>
      <c r="AI17" s="972"/>
      <c r="AJ17" s="972"/>
      <c r="AK17" s="972"/>
      <c r="AL17" s="972"/>
      <c r="AM17" s="894"/>
      <c r="AN17" s="894"/>
      <c r="AS17" s="1438" t="b">
        <f t="shared" si="0"/>
        <v>1</v>
      </c>
      <c r="AT17" s="1438" t="b">
        <f t="shared" si="0"/>
        <v>1</v>
      </c>
      <c r="AU17" s="1438" t="b">
        <f t="shared" si="1"/>
        <v>1</v>
      </c>
      <c r="AV17" s="1438" t="b">
        <f t="shared" si="1"/>
        <v>1</v>
      </c>
      <c r="AW17" s="1438" t="b">
        <f t="shared" si="2"/>
        <v>1</v>
      </c>
      <c r="AX17" s="1438" t="b">
        <f t="shared" si="2"/>
        <v>1</v>
      </c>
    </row>
    <row r="18" spans="1:50" s="78" customFormat="1" ht="18.75">
      <c r="A18" s="1089"/>
      <c r="B18" s="1348" t="s">
        <v>414</v>
      </c>
      <c r="C18" s="465"/>
      <c r="D18" s="85"/>
      <c r="E18" s="197"/>
      <c r="F18" s="1078"/>
      <c r="G18" s="1081">
        <v>0</v>
      </c>
      <c r="H18" s="1080">
        <f t="shared" si="3"/>
        <v>0</v>
      </c>
      <c r="I18" s="465"/>
      <c r="J18" s="219"/>
      <c r="K18" s="85"/>
      <c r="L18" s="219"/>
      <c r="M18" s="201"/>
      <c r="N18" s="114"/>
      <c r="O18" s="1852"/>
      <c r="P18" s="1549"/>
      <c r="Q18" s="114"/>
      <c r="R18" s="1852"/>
      <c r="S18" s="1853"/>
      <c r="T18" s="1093"/>
      <c r="U18" s="1127"/>
      <c r="V18" s="1094"/>
      <c r="W18" s="972"/>
      <c r="X18" s="972"/>
      <c r="Y18" s="972"/>
      <c r="Z18" s="972"/>
      <c r="AA18" s="972"/>
      <c r="AB18" s="972"/>
      <c r="AC18" s="972"/>
      <c r="AD18" s="972"/>
      <c r="AE18" s="972"/>
      <c r="AF18" s="972"/>
      <c r="AG18" s="972"/>
      <c r="AH18" s="972"/>
      <c r="AI18" s="972"/>
      <c r="AJ18" s="972"/>
      <c r="AK18" s="972"/>
      <c r="AL18" s="972"/>
      <c r="AM18" s="1097" t="s">
        <v>315</v>
      </c>
      <c r="AS18" s="1438" t="b">
        <f t="shared" si="0"/>
        <v>1</v>
      </c>
      <c r="AT18" s="1438" t="b">
        <f t="shared" si="0"/>
        <v>1</v>
      </c>
      <c r="AU18" s="1438" t="b">
        <f t="shared" si="1"/>
        <v>1</v>
      </c>
      <c r="AV18" s="1438" t="b">
        <f t="shared" si="1"/>
        <v>1</v>
      </c>
      <c r="AW18" s="1438" t="b">
        <f t="shared" si="2"/>
        <v>1</v>
      </c>
      <c r="AX18" s="1438" t="b">
        <f t="shared" si="2"/>
        <v>1</v>
      </c>
    </row>
    <row r="19" spans="1:50" s="78" customFormat="1" ht="15.75">
      <c r="A19" s="1089"/>
      <c r="B19" s="1348" t="s">
        <v>42</v>
      </c>
      <c r="C19" s="465">
        <v>1</v>
      </c>
      <c r="D19" s="85"/>
      <c r="E19" s="197"/>
      <c r="F19" s="1078"/>
      <c r="G19" s="1081">
        <v>3</v>
      </c>
      <c r="H19" s="1082">
        <f t="shared" si="3"/>
        <v>90</v>
      </c>
      <c r="I19" s="465">
        <v>4</v>
      </c>
      <c r="J19" s="1083" t="s">
        <v>256</v>
      </c>
      <c r="K19" s="85"/>
      <c r="L19" s="219"/>
      <c r="M19" s="201">
        <f>H19-I19</f>
        <v>86</v>
      </c>
      <c r="N19" s="1084" t="s">
        <v>256</v>
      </c>
      <c r="O19" s="1852"/>
      <c r="P19" s="1549"/>
      <c r="Q19" s="114"/>
      <c r="R19" s="1852"/>
      <c r="S19" s="1853"/>
      <c r="T19" s="1093"/>
      <c r="U19" s="8"/>
      <c r="V19" s="1094"/>
      <c r="W19" s="972"/>
      <c r="X19" s="972"/>
      <c r="Y19" s="972"/>
      <c r="Z19" s="972"/>
      <c r="AA19" s="972"/>
      <c r="AB19" s="972"/>
      <c r="AC19" s="972"/>
      <c r="AD19" s="972"/>
      <c r="AE19" s="972"/>
      <c r="AF19" s="972"/>
      <c r="AG19" s="972">
        <v>1</v>
      </c>
      <c r="AH19" s="972"/>
      <c r="AI19" s="972"/>
      <c r="AJ19" s="972"/>
      <c r="AK19" s="972"/>
      <c r="AL19" s="972"/>
      <c r="AM19" s="1088">
        <f>G19+G22+G29+G32+G33+G43+G44+G47+G54+G57+G61+G67+G36</f>
        <v>60</v>
      </c>
      <c r="AN19" s="78" t="s">
        <v>515</v>
      </c>
      <c r="AS19" s="1438" t="b">
        <f t="shared" si="0"/>
        <v>0</v>
      </c>
      <c r="AT19" s="1438" t="b">
        <f t="shared" si="0"/>
        <v>1</v>
      </c>
      <c r="AU19" s="1438" t="b">
        <f t="shared" si="1"/>
        <v>1</v>
      </c>
      <c r="AV19" s="1438" t="b">
        <f t="shared" si="1"/>
        <v>1</v>
      </c>
      <c r="AW19" s="1438" t="b">
        <f t="shared" si="2"/>
        <v>1</v>
      </c>
      <c r="AX19" s="1438" t="b">
        <f t="shared" si="2"/>
        <v>1</v>
      </c>
    </row>
    <row r="20" spans="1:50" s="78" customFormat="1" ht="15.75">
      <c r="A20" s="1089" t="s">
        <v>323</v>
      </c>
      <c r="B20" s="1349" t="s">
        <v>419</v>
      </c>
      <c r="C20" s="465"/>
      <c r="D20" s="85"/>
      <c r="E20" s="197"/>
      <c r="F20" s="1078"/>
      <c r="G20" s="1079">
        <f>G21+G22</f>
        <v>3</v>
      </c>
      <c r="H20" s="1085">
        <f>H21+H22</f>
        <v>90</v>
      </c>
      <c r="I20" s="465"/>
      <c r="J20" s="1083"/>
      <c r="K20" s="85"/>
      <c r="L20" s="219"/>
      <c r="M20" s="201"/>
      <c r="N20" s="1084"/>
      <c r="O20" s="1549"/>
      <c r="P20" s="1893"/>
      <c r="Q20" s="114"/>
      <c r="R20" s="1549"/>
      <c r="S20" s="1550"/>
      <c r="T20" s="1093"/>
      <c r="U20" s="8"/>
      <c r="V20" s="1094"/>
      <c r="W20" s="972"/>
      <c r="X20" s="972"/>
      <c r="Y20" s="972"/>
      <c r="Z20" s="972"/>
      <c r="AA20" s="972"/>
      <c r="AB20" s="972"/>
      <c r="AC20" s="972"/>
      <c r="AD20" s="972"/>
      <c r="AE20" s="972"/>
      <c r="AF20" s="972"/>
      <c r="AG20" s="972"/>
      <c r="AH20" s="972"/>
      <c r="AI20" s="972"/>
      <c r="AJ20" s="972"/>
      <c r="AK20" s="972"/>
      <c r="AL20" s="972"/>
      <c r="AS20" s="1438" t="b">
        <f t="shared" si="0"/>
        <v>1</v>
      </c>
      <c r="AT20" s="1438" t="b">
        <f t="shared" si="0"/>
        <v>1</v>
      </c>
      <c r="AU20" s="1438" t="b">
        <f t="shared" si="1"/>
        <v>1</v>
      </c>
      <c r="AV20" s="1438" t="b">
        <f t="shared" si="1"/>
        <v>1</v>
      </c>
      <c r="AW20" s="1438" t="b">
        <f t="shared" si="2"/>
        <v>1</v>
      </c>
      <c r="AX20" s="1438" t="b">
        <f t="shared" si="2"/>
        <v>1</v>
      </c>
    </row>
    <row r="21" spans="1:50" s="78" customFormat="1" ht="15.75">
      <c r="A21" s="1089"/>
      <c r="B21" s="1095" t="s">
        <v>414</v>
      </c>
      <c r="C21" s="465"/>
      <c r="D21" s="85"/>
      <c r="E21" s="197"/>
      <c r="F21" s="1078"/>
      <c r="G21" s="1079">
        <v>0</v>
      </c>
      <c r="H21" s="1080">
        <f>G21*30</f>
        <v>0</v>
      </c>
      <c r="I21" s="465"/>
      <c r="J21" s="1083"/>
      <c r="K21" s="85"/>
      <c r="L21" s="219"/>
      <c r="M21" s="201"/>
      <c r="N21" s="1084"/>
      <c r="O21" s="1549"/>
      <c r="P21" s="1893"/>
      <c r="Q21" s="114"/>
      <c r="R21" s="1549"/>
      <c r="S21" s="1550"/>
      <c r="T21" s="1093"/>
      <c r="U21" s="8"/>
      <c r="V21" s="1094"/>
      <c r="W21" s="972"/>
      <c r="X21" s="972"/>
      <c r="Y21" s="972"/>
      <c r="Z21" s="972"/>
      <c r="AA21" s="972"/>
      <c r="AB21" s="972"/>
      <c r="AC21" s="972"/>
      <c r="AD21" s="972"/>
      <c r="AE21" s="972"/>
      <c r="AF21" s="972"/>
      <c r="AG21" s="972"/>
      <c r="AH21" s="972"/>
      <c r="AI21" s="972"/>
      <c r="AJ21" s="972"/>
      <c r="AK21" s="972"/>
      <c r="AL21" s="972"/>
      <c r="AS21" s="1438" t="b">
        <f t="shared" si="0"/>
        <v>1</v>
      </c>
      <c r="AT21" s="1438" t="b">
        <f t="shared" si="0"/>
        <v>1</v>
      </c>
      <c r="AU21" s="1438" t="b">
        <f t="shared" si="1"/>
        <v>1</v>
      </c>
      <c r="AV21" s="1438" t="b">
        <f t="shared" si="1"/>
        <v>1</v>
      </c>
      <c r="AW21" s="1438" t="b">
        <f t="shared" si="2"/>
        <v>1</v>
      </c>
      <c r="AX21" s="1438" t="b">
        <f t="shared" si="2"/>
        <v>1</v>
      </c>
    </row>
    <row r="22" spans="1:50" s="78" customFormat="1" ht="18.75">
      <c r="A22" s="1089"/>
      <c r="B22" s="1095" t="s">
        <v>42</v>
      </c>
      <c r="C22" s="465"/>
      <c r="D22" s="85">
        <v>1</v>
      </c>
      <c r="E22" s="197"/>
      <c r="F22" s="1078"/>
      <c r="G22" s="1079">
        <v>3</v>
      </c>
      <c r="H22" s="1080">
        <f>G22*30</f>
        <v>90</v>
      </c>
      <c r="I22" s="465">
        <v>4</v>
      </c>
      <c r="J22" s="1083" t="s">
        <v>256</v>
      </c>
      <c r="K22" s="85"/>
      <c r="L22" s="219"/>
      <c r="M22" s="201">
        <f>H22-I22</f>
        <v>86</v>
      </c>
      <c r="N22" s="1084" t="s">
        <v>256</v>
      </c>
      <c r="O22" s="1549"/>
      <c r="P22" s="1893"/>
      <c r="Q22" s="114"/>
      <c r="R22" s="1549"/>
      <c r="S22" s="1550"/>
      <c r="T22" s="1093"/>
      <c r="U22" s="8"/>
      <c r="V22" s="1094"/>
      <c r="W22" s="972"/>
      <c r="X22" s="972"/>
      <c r="Y22" s="972"/>
      <c r="Z22" s="972"/>
      <c r="AA22" s="972"/>
      <c r="AB22" s="972"/>
      <c r="AC22" s="972"/>
      <c r="AD22" s="972"/>
      <c r="AE22" s="972"/>
      <c r="AF22" s="972"/>
      <c r="AG22" s="972"/>
      <c r="AH22" s="972"/>
      <c r="AI22" s="972"/>
      <c r="AJ22" s="972"/>
      <c r="AK22" s="972"/>
      <c r="AL22" s="972"/>
      <c r="AM22" s="1071" t="s">
        <v>316</v>
      </c>
      <c r="AN22" s="1073" t="s">
        <v>22</v>
      </c>
      <c r="AS22" s="1438" t="b">
        <f t="shared" si="0"/>
        <v>0</v>
      </c>
      <c r="AT22" s="1438" t="b">
        <f t="shared" si="0"/>
        <v>1</v>
      </c>
      <c r="AU22" s="1438" t="b">
        <f t="shared" si="1"/>
        <v>1</v>
      </c>
      <c r="AV22" s="1438" t="b">
        <f t="shared" si="1"/>
        <v>1</v>
      </c>
      <c r="AW22" s="1438" t="b">
        <f t="shared" si="2"/>
        <v>1</v>
      </c>
      <c r="AX22" s="1438" t="b">
        <f t="shared" si="2"/>
        <v>1</v>
      </c>
    </row>
    <row r="23" spans="1:50" s="78" customFormat="1" ht="15.75">
      <c r="A23" s="1346" t="s">
        <v>325</v>
      </c>
      <c r="B23" s="1090" t="s">
        <v>418</v>
      </c>
      <c r="C23" s="1350"/>
      <c r="D23" s="196" t="s">
        <v>107</v>
      </c>
      <c r="E23" s="1092"/>
      <c r="F23" s="1086"/>
      <c r="G23" s="1079">
        <v>3</v>
      </c>
      <c r="H23" s="1087">
        <f t="shared" si="3"/>
        <v>90</v>
      </c>
      <c r="I23" s="465"/>
      <c r="J23" s="1083"/>
      <c r="K23" s="85"/>
      <c r="L23" s="219"/>
      <c r="M23" s="201"/>
      <c r="N23" s="1084"/>
      <c r="O23" s="1549"/>
      <c r="P23" s="1893"/>
      <c r="Q23" s="114"/>
      <c r="R23" s="1549"/>
      <c r="S23" s="1550"/>
      <c r="T23" s="2139"/>
      <c r="U23" s="8"/>
      <c r="V23" s="1497"/>
      <c r="W23" s="972"/>
      <c r="X23" s="972"/>
      <c r="Y23" s="972"/>
      <c r="Z23" s="972"/>
      <c r="AA23" s="972"/>
      <c r="AB23" s="972"/>
      <c r="AC23" s="972"/>
      <c r="AD23" s="972"/>
      <c r="AE23" s="972"/>
      <c r="AF23" s="972"/>
      <c r="AG23" s="972"/>
      <c r="AH23" s="972"/>
      <c r="AI23" s="972"/>
      <c r="AJ23" s="972"/>
      <c r="AK23" s="972"/>
      <c r="AL23" s="972"/>
      <c r="AM23" s="894">
        <f>G26+G58+G70+G118+G127+G130+G134+G136+G137+G140+G141+G144+G124+G121+G133</f>
        <v>60</v>
      </c>
      <c r="AN23" s="894">
        <f>G13+G40+G64+G73+G147+G151+G152+G153+G155+G156+G157+G158+G159+G150+G110+G102</f>
        <v>60</v>
      </c>
      <c r="AS23" s="1438" t="b">
        <f t="shared" si="0"/>
        <v>1</v>
      </c>
      <c r="AT23" s="1438" t="b">
        <f t="shared" si="0"/>
        <v>1</v>
      </c>
      <c r="AU23" s="1438" t="b">
        <f t="shared" si="1"/>
        <v>1</v>
      </c>
      <c r="AV23" s="1438" t="b">
        <f t="shared" si="1"/>
        <v>1</v>
      </c>
      <c r="AW23" s="1438" t="b">
        <f t="shared" si="2"/>
        <v>1</v>
      </c>
      <c r="AX23" s="1438" t="b">
        <f t="shared" si="2"/>
        <v>1</v>
      </c>
    </row>
    <row r="24" spans="1:50" s="78" customFormat="1" ht="31.5">
      <c r="A24" s="1089" t="s">
        <v>459</v>
      </c>
      <c r="B24" s="1090" t="s">
        <v>54</v>
      </c>
      <c r="C24" s="1091"/>
      <c r="D24" s="196"/>
      <c r="E24" s="1092"/>
      <c r="F24" s="1086"/>
      <c r="G24" s="1079">
        <f>G25+G26</f>
        <v>4</v>
      </c>
      <c r="H24" s="1087">
        <f t="shared" si="3"/>
        <v>120</v>
      </c>
      <c r="I24" s="465"/>
      <c r="J24" s="1083"/>
      <c r="K24" s="85"/>
      <c r="L24" s="219"/>
      <c r="M24" s="201"/>
      <c r="N24" s="1084"/>
      <c r="O24" s="1549"/>
      <c r="P24" s="1893"/>
      <c r="Q24" s="114"/>
      <c r="R24" s="1852"/>
      <c r="S24" s="1853"/>
      <c r="T24" s="1093"/>
      <c r="U24" s="8"/>
      <c r="V24" s="1094"/>
      <c r="AS24" s="1438" t="b">
        <f t="shared" si="0"/>
        <v>1</v>
      </c>
      <c r="AT24" s="1438" t="b">
        <f t="shared" si="0"/>
        <v>1</v>
      </c>
      <c r="AU24" s="1438" t="b">
        <f t="shared" si="1"/>
        <v>1</v>
      </c>
      <c r="AV24" s="1438" t="b">
        <f t="shared" si="1"/>
        <v>1</v>
      </c>
      <c r="AW24" s="1438" t="b">
        <f t="shared" si="2"/>
        <v>1</v>
      </c>
      <c r="AX24" s="1438" t="b">
        <f t="shared" si="2"/>
        <v>1</v>
      </c>
    </row>
    <row r="25" spans="1:50" s="78" customFormat="1" ht="15.75">
      <c r="A25" s="1089"/>
      <c r="B25" s="1095" t="s">
        <v>414</v>
      </c>
      <c r="C25" s="1091"/>
      <c r="D25" s="196"/>
      <c r="E25" s="197"/>
      <c r="F25" s="1086"/>
      <c r="G25" s="1079">
        <v>1</v>
      </c>
      <c r="H25" s="1087">
        <f t="shared" si="3"/>
        <v>30</v>
      </c>
      <c r="I25" s="465"/>
      <c r="J25" s="1083"/>
      <c r="K25" s="85"/>
      <c r="L25" s="219"/>
      <c r="M25" s="201"/>
      <c r="N25" s="1084"/>
      <c r="O25" s="1852"/>
      <c r="P25" s="1549"/>
      <c r="Q25" s="114"/>
      <c r="R25" s="1549"/>
      <c r="S25" s="1550"/>
      <c r="T25" s="1093"/>
      <c r="U25" s="8"/>
      <c r="V25" s="1094"/>
      <c r="AS25" s="1438" t="b">
        <f t="shared" si="0"/>
        <v>1</v>
      </c>
      <c r="AT25" s="1438" t="b">
        <f t="shared" si="0"/>
        <v>1</v>
      </c>
      <c r="AU25" s="1438" t="b">
        <f t="shared" si="1"/>
        <v>1</v>
      </c>
      <c r="AV25" s="1438" t="b">
        <f t="shared" si="1"/>
        <v>1</v>
      </c>
      <c r="AW25" s="1438" t="b">
        <f t="shared" si="2"/>
        <v>1</v>
      </c>
      <c r="AX25" s="1438" t="b">
        <f t="shared" si="2"/>
        <v>1</v>
      </c>
    </row>
    <row r="26" spans="1:50" s="78" customFormat="1" ht="15.75">
      <c r="A26" s="1089"/>
      <c r="B26" s="1095" t="s">
        <v>42</v>
      </c>
      <c r="C26" s="1091">
        <v>4</v>
      </c>
      <c r="D26" s="196"/>
      <c r="E26" s="197"/>
      <c r="F26" s="1086"/>
      <c r="G26" s="1079">
        <v>3</v>
      </c>
      <c r="H26" s="1087">
        <f t="shared" si="3"/>
        <v>90</v>
      </c>
      <c r="I26" s="465">
        <v>10</v>
      </c>
      <c r="J26" s="219" t="s">
        <v>35</v>
      </c>
      <c r="K26" s="85"/>
      <c r="L26" s="219" t="s">
        <v>265</v>
      </c>
      <c r="M26" s="201">
        <f>H26-I26</f>
        <v>80</v>
      </c>
      <c r="N26" s="1084"/>
      <c r="O26" s="1852"/>
      <c r="P26" s="1549"/>
      <c r="Q26" s="114"/>
      <c r="R26" s="1852" t="s">
        <v>333</v>
      </c>
      <c r="S26" s="1853"/>
      <c r="T26" s="1093"/>
      <c r="U26" s="8"/>
      <c r="V26" s="1094"/>
      <c r="AS26" s="1438" t="b">
        <f t="shared" si="0"/>
        <v>1</v>
      </c>
      <c r="AT26" s="1438" t="b">
        <f t="shared" si="0"/>
        <v>1</v>
      </c>
      <c r="AU26" s="1438" t="b">
        <f t="shared" si="1"/>
        <v>1</v>
      </c>
      <c r="AV26" s="1438" t="b">
        <f t="shared" si="1"/>
        <v>0</v>
      </c>
      <c r="AW26" s="1438" t="b">
        <f t="shared" si="2"/>
        <v>1</v>
      </c>
      <c r="AX26" s="1438" t="b">
        <f t="shared" si="2"/>
        <v>1</v>
      </c>
    </row>
    <row r="27" spans="1:50" s="78" customFormat="1" ht="15.75">
      <c r="A27" s="1089" t="s">
        <v>460</v>
      </c>
      <c r="B27" s="1090" t="s">
        <v>166</v>
      </c>
      <c r="C27" s="1351"/>
      <c r="D27" s="200"/>
      <c r="E27" s="1092"/>
      <c r="F27" s="1086"/>
      <c r="G27" s="1079">
        <f>G28+G29</f>
        <v>7.5</v>
      </c>
      <c r="H27" s="1087">
        <f t="shared" si="3"/>
        <v>225</v>
      </c>
      <c r="I27" s="465"/>
      <c r="J27" s="1083"/>
      <c r="K27" s="85"/>
      <c r="L27" s="219"/>
      <c r="M27" s="201"/>
      <c r="N27" s="1084"/>
      <c r="O27" s="1852"/>
      <c r="P27" s="1549"/>
      <c r="Q27" s="114"/>
      <c r="R27" s="1549"/>
      <c r="S27" s="1550"/>
      <c r="T27" s="1093"/>
      <c r="U27" s="8"/>
      <c r="V27" s="1094"/>
      <c r="W27" s="972"/>
      <c r="X27" s="972"/>
      <c r="Y27" s="972"/>
      <c r="Z27" s="972"/>
      <c r="AA27" s="972"/>
      <c r="AB27" s="972"/>
      <c r="AC27" s="972"/>
      <c r="AD27" s="972"/>
      <c r="AE27" s="972"/>
      <c r="AF27" s="972"/>
      <c r="AG27" s="972"/>
      <c r="AH27" s="972"/>
      <c r="AI27" s="972"/>
      <c r="AJ27" s="972"/>
      <c r="AK27" s="972"/>
      <c r="AL27" s="972"/>
      <c r="AN27" s="894">
        <f>AN23+AM23+AM19</f>
        <v>180</v>
      </c>
      <c r="AS27" s="1438" t="b">
        <f t="shared" si="0"/>
        <v>1</v>
      </c>
      <c r="AT27" s="1438" t="b">
        <f t="shared" si="0"/>
        <v>1</v>
      </c>
      <c r="AU27" s="1438" t="b">
        <f t="shared" si="1"/>
        <v>1</v>
      </c>
      <c r="AV27" s="1438" t="b">
        <f t="shared" si="1"/>
        <v>1</v>
      </c>
      <c r="AW27" s="1438" t="b">
        <f t="shared" si="2"/>
        <v>1</v>
      </c>
      <c r="AX27" s="1438" t="b">
        <f t="shared" si="2"/>
        <v>1</v>
      </c>
    </row>
    <row r="28" spans="1:50" s="78" customFormat="1" ht="15.75">
      <c r="A28" s="1089"/>
      <c r="B28" s="1095" t="s">
        <v>414</v>
      </c>
      <c r="C28" s="1351"/>
      <c r="D28" s="200"/>
      <c r="E28" s="197"/>
      <c r="F28" s="1086"/>
      <c r="G28" s="1079">
        <v>2.5</v>
      </c>
      <c r="H28" s="1087">
        <f t="shared" si="3"/>
        <v>75</v>
      </c>
      <c r="I28" s="465"/>
      <c r="J28" s="1083"/>
      <c r="K28" s="85"/>
      <c r="L28" s="219"/>
      <c r="M28" s="201"/>
      <c r="N28" s="1084"/>
      <c r="O28" s="1852"/>
      <c r="P28" s="1549"/>
      <c r="Q28" s="114"/>
      <c r="R28" s="1549"/>
      <c r="S28" s="1550"/>
      <c r="T28" s="1093"/>
      <c r="U28" s="8"/>
      <c r="V28" s="1094"/>
      <c r="W28" s="972"/>
      <c r="X28" s="972"/>
      <c r="Y28" s="972"/>
      <c r="Z28" s="972"/>
      <c r="AA28" s="972"/>
      <c r="AB28" s="972"/>
      <c r="AC28" s="972"/>
      <c r="AD28" s="972"/>
      <c r="AE28" s="972"/>
      <c r="AF28" s="972"/>
      <c r="AG28" s="972"/>
      <c r="AH28" s="972"/>
      <c r="AI28" s="972"/>
      <c r="AJ28" s="972"/>
      <c r="AK28" s="972"/>
      <c r="AL28" s="972"/>
      <c r="AS28" s="1438" t="b">
        <f t="shared" si="0"/>
        <v>1</v>
      </c>
      <c r="AT28" s="1438" t="b">
        <f t="shared" si="0"/>
        <v>1</v>
      </c>
      <c r="AU28" s="1438" t="b">
        <f t="shared" si="1"/>
        <v>1</v>
      </c>
      <c r="AV28" s="1438" t="b">
        <f t="shared" si="1"/>
        <v>1</v>
      </c>
      <c r="AW28" s="1438" t="b">
        <f t="shared" si="2"/>
        <v>1</v>
      </c>
      <c r="AX28" s="1438" t="b">
        <f t="shared" si="2"/>
        <v>1</v>
      </c>
    </row>
    <row r="29" spans="1:50" s="78" customFormat="1" ht="15.75">
      <c r="A29" s="1089"/>
      <c r="B29" s="1352" t="s">
        <v>42</v>
      </c>
      <c r="C29" s="1351">
        <v>1</v>
      </c>
      <c r="D29" s="200"/>
      <c r="E29" s="197"/>
      <c r="F29" s="1086"/>
      <c r="G29" s="1079">
        <v>5</v>
      </c>
      <c r="H29" s="1087">
        <f t="shared" si="3"/>
        <v>150</v>
      </c>
      <c r="I29" s="465">
        <v>12</v>
      </c>
      <c r="J29" s="1083" t="s">
        <v>256</v>
      </c>
      <c r="K29" s="219" t="s">
        <v>35</v>
      </c>
      <c r="L29" s="219"/>
      <c r="M29" s="201">
        <f>H29-I29</f>
        <v>138</v>
      </c>
      <c r="N29" s="114" t="s">
        <v>36</v>
      </c>
      <c r="O29" s="1852"/>
      <c r="P29" s="1549"/>
      <c r="Q29" s="114"/>
      <c r="R29" s="1549"/>
      <c r="S29" s="1550"/>
      <c r="T29" s="1093"/>
      <c r="U29" s="8"/>
      <c r="V29" s="2140"/>
      <c r="W29" s="972"/>
      <c r="X29" s="972"/>
      <c r="Y29" s="972"/>
      <c r="Z29" s="972"/>
      <c r="AA29" s="972"/>
      <c r="AB29" s="972"/>
      <c r="AC29" s="972"/>
      <c r="AD29" s="972"/>
      <c r="AE29" s="972"/>
      <c r="AF29" s="972"/>
      <c r="AG29" s="972"/>
      <c r="AH29" s="972"/>
      <c r="AI29" s="972"/>
      <c r="AJ29" s="972"/>
      <c r="AK29" s="972"/>
      <c r="AL29" s="972"/>
      <c r="AM29" s="894">
        <f>G13+G19+G22+G26+G29+G32+G33+G36+G40+G43+G44+G47+G54+G57+G58+G61+G64+G67+G70+G73+G118+G121+G124+G127+G130+G133+G134+G136+G137+G140+G141+G144+G147+G150+G151+G152+G153+G155+G156+G157+G158+G159+G110</f>
        <v>176</v>
      </c>
      <c r="AS29" s="1438" t="b">
        <f t="shared" si="0"/>
        <v>0</v>
      </c>
      <c r="AT29" s="1438" t="b">
        <f t="shared" si="0"/>
        <v>1</v>
      </c>
      <c r="AU29" s="1438" t="b">
        <f t="shared" si="1"/>
        <v>1</v>
      </c>
      <c r="AV29" s="1438" t="b">
        <f t="shared" si="1"/>
        <v>1</v>
      </c>
      <c r="AW29" s="1438" t="b">
        <f t="shared" si="2"/>
        <v>1</v>
      </c>
      <c r="AX29" s="1438" t="b">
        <f t="shared" si="2"/>
        <v>1</v>
      </c>
    </row>
    <row r="30" spans="1:50" s="78" customFormat="1" ht="15.75">
      <c r="A30" s="1089" t="s">
        <v>461</v>
      </c>
      <c r="B30" s="1090" t="s">
        <v>78</v>
      </c>
      <c r="C30" s="1351"/>
      <c r="D30" s="200"/>
      <c r="E30" s="197"/>
      <c r="F30" s="1086"/>
      <c r="G30" s="1079">
        <f>G31+G32+G33</f>
        <v>16</v>
      </c>
      <c r="H30" s="1085">
        <f>H31+H32+H33</f>
        <v>480</v>
      </c>
      <c r="I30" s="465"/>
      <c r="J30" s="1083"/>
      <c r="K30" s="219"/>
      <c r="L30" s="219"/>
      <c r="M30" s="201"/>
      <c r="N30" s="114"/>
      <c r="O30" s="1852"/>
      <c r="P30" s="1549"/>
      <c r="Q30" s="114"/>
      <c r="R30" s="1852"/>
      <c r="S30" s="1853"/>
      <c r="T30" s="1093"/>
      <c r="U30" s="8"/>
      <c r="V30" s="2140"/>
      <c r="W30" s="972"/>
      <c r="X30" s="972"/>
      <c r="Y30" s="972"/>
      <c r="Z30" s="972"/>
      <c r="AA30" s="972"/>
      <c r="AB30" s="972"/>
      <c r="AC30" s="972"/>
      <c r="AD30" s="972"/>
      <c r="AE30" s="972"/>
      <c r="AF30" s="972"/>
      <c r="AG30" s="972"/>
      <c r="AH30" s="972"/>
      <c r="AI30" s="972"/>
      <c r="AJ30" s="972"/>
      <c r="AK30" s="972"/>
      <c r="AL30" s="972"/>
      <c r="AS30" s="1438" t="b">
        <f t="shared" si="0"/>
        <v>1</v>
      </c>
      <c r="AT30" s="1438" t="b">
        <f t="shared" si="0"/>
        <v>1</v>
      </c>
      <c r="AU30" s="1438" t="b">
        <f t="shared" si="1"/>
        <v>1</v>
      </c>
      <c r="AV30" s="1438" t="b">
        <f t="shared" si="1"/>
        <v>1</v>
      </c>
      <c r="AW30" s="1438" t="b">
        <f t="shared" si="2"/>
        <v>1</v>
      </c>
      <c r="AX30" s="1438" t="b">
        <f t="shared" si="2"/>
        <v>1</v>
      </c>
    </row>
    <row r="31" spans="1:50" s="78" customFormat="1" ht="15.75">
      <c r="A31" s="1089"/>
      <c r="B31" s="1095" t="s">
        <v>414</v>
      </c>
      <c r="C31" s="1351"/>
      <c r="D31" s="200"/>
      <c r="E31" s="197"/>
      <c r="F31" s="1086"/>
      <c r="G31" s="1079">
        <v>2</v>
      </c>
      <c r="H31" s="1087">
        <f t="shared" si="3"/>
        <v>60</v>
      </c>
      <c r="I31" s="465"/>
      <c r="J31" s="1083"/>
      <c r="K31" s="219"/>
      <c r="L31" s="219"/>
      <c r="M31" s="201"/>
      <c r="N31" s="114"/>
      <c r="O31" s="1852"/>
      <c r="P31" s="1549"/>
      <c r="Q31" s="114"/>
      <c r="R31" s="1852"/>
      <c r="S31" s="1853"/>
      <c r="T31" s="1093"/>
      <c r="U31" s="8"/>
      <c r="V31" s="2140"/>
      <c r="W31" s="972"/>
      <c r="X31" s="972"/>
      <c r="Y31" s="972"/>
      <c r="Z31" s="972"/>
      <c r="AA31" s="972"/>
      <c r="AB31" s="972"/>
      <c r="AC31" s="972"/>
      <c r="AD31" s="972"/>
      <c r="AE31" s="972"/>
      <c r="AF31" s="972"/>
      <c r="AG31" s="972"/>
      <c r="AH31" s="972"/>
      <c r="AI31" s="972"/>
      <c r="AJ31" s="972"/>
      <c r="AK31" s="972"/>
      <c r="AL31" s="972"/>
      <c r="AS31" s="1438" t="b">
        <f t="shared" si="0"/>
        <v>1</v>
      </c>
      <c r="AT31" s="1438" t="b">
        <f t="shared" si="0"/>
        <v>1</v>
      </c>
      <c r="AU31" s="1438" t="b">
        <f t="shared" si="1"/>
        <v>1</v>
      </c>
      <c r="AV31" s="1438" t="b">
        <f t="shared" si="1"/>
        <v>1</v>
      </c>
      <c r="AW31" s="1438" t="b">
        <f t="shared" si="2"/>
        <v>1</v>
      </c>
      <c r="AX31" s="1438" t="b">
        <f t="shared" si="2"/>
        <v>1</v>
      </c>
    </row>
    <row r="32" spans="1:50" s="78" customFormat="1" ht="15.75">
      <c r="A32" s="1089"/>
      <c r="B32" s="1095" t="s">
        <v>42</v>
      </c>
      <c r="C32" s="1351">
        <v>1</v>
      </c>
      <c r="D32" s="200"/>
      <c r="E32" s="197"/>
      <c r="F32" s="1086"/>
      <c r="G32" s="1079">
        <v>7</v>
      </c>
      <c r="H32" s="1087">
        <f t="shared" si="3"/>
        <v>210</v>
      </c>
      <c r="I32" s="465">
        <v>12</v>
      </c>
      <c r="J32" s="1083" t="s">
        <v>257</v>
      </c>
      <c r="K32" s="219"/>
      <c r="L32" s="219" t="s">
        <v>37</v>
      </c>
      <c r="M32" s="201">
        <f>H32-I32</f>
        <v>198</v>
      </c>
      <c r="N32" s="114" t="s">
        <v>36</v>
      </c>
      <c r="O32" s="1852"/>
      <c r="P32" s="1549"/>
      <c r="Q32" s="114"/>
      <c r="R32" s="1852"/>
      <c r="S32" s="1853"/>
      <c r="T32" s="1093"/>
      <c r="U32" s="8"/>
      <c r="V32" s="2140"/>
      <c r="W32" s="972"/>
      <c r="X32" s="972"/>
      <c r="Y32" s="972"/>
      <c r="Z32" s="972"/>
      <c r="AA32" s="972"/>
      <c r="AB32" s="972"/>
      <c r="AC32" s="972"/>
      <c r="AD32" s="972"/>
      <c r="AE32" s="972"/>
      <c r="AF32" s="972"/>
      <c r="AG32" s="972"/>
      <c r="AH32" s="972"/>
      <c r="AI32" s="972"/>
      <c r="AJ32" s="972"/>
      <c r="AK32" s="972"/>
      <c r="AL32" s="972"/>
      <c r="AS32" s="1438" t="b">
        <f t="shared" si="0"/>
        <v>0</v>
      </c>
      <c r="AT32" s="1438" t="b">
        <f t="shared" si="0"/>
        <v>1</v>
      </c>
      <c r="AU32" s="1438" t="b">
        <f t="shared" si="1"/>
        <v>1</v>
      </c>
      <c r="AV32" s="1438" t="b">
        <f t="shared" si="1"/>
        <v>1</v>
      </c>
      <c r="AW32" s="1438" t="b">
        <f t="shared" si="2"/>
        <v>1</v>
      </c>
      <c r="AX32" s="1438" t="b">
        <f t="shared" si="2"/>
        <v>1</v>
      </c>
    </row>
    <row r="33" spans="1:50" s="78" customFormat="1" ht="15.75">
      <c r="A33" s="1089"/>
      <c r="B33" s="1095" t="s">
        <v>42</v>
      </c>
      <c r="C33" s="1351">
        <v>2</v>
      </c>
      <c r="D33" s="200"/>
      <c r="E33" s="197"/>
      <c r="F33" s="1086"/>
      <c r="G33" s="1079">
        <v>7</v>
      </c>
      <c r="H33" s="1087">
        <f t="shared" si="3"/>
        <v>210</v>
      </c>
      <c r="I33" s="465">
        <v>12</v>
      </c>
      <c r="J33" s="1083" t="s">
        <v>257</v>
      </c>
      <c r="K33" s="219"/>
      <c r="L33" s="219" t="s">
        <v>37</v>
      </c>
      <c r="M33" s="201">
        <f>H33-I33</f>
        <v>198</v>
      </c>
      <c r="N33" s="114"/>
      <c r="O33" s="1852" t="s">
        <v>36</v>
      </c>
      <c r="P33" s="1549"/>
      <c r="Q33" s="114"/>
      <c r="R33" s="1852"/>
      <c r="S33" s="1853"/>
      <c r="T33" s="1093"/>
      <c r="U33" s="8"/>
      <c r="V33" s="2140"/>
      <c r="W33" s="972"/>
      <c r="X33" s="972"/>
      <c r="Y33" s="972"/>
      <c r="Z33" s="972"/>
      <c r="AA33" s="972"/>
      <c r="AB33" s="972"/>
      <c r="AC33" s="972"/>
      <c r="AD33" s="972"/>
      <c r="AE33" s="972"/>
      <c r="AF33" s="972"/>
      <c r="AG33" s="972"/>
      <c r="AH33" s="972"/>
      <c r="AI33" s="972"/>
      <c r="AJ33" s="972"/>
      <c r="AK33" s="972"/>
      <c r="AL33" s="972"/>
      <c r="AS33" s="1438" t="b">
        <f t="shared" si="0"/>
        <v>1</v>
      </c>
      <c r="AT33" s="1438" t="b">
        <f t="shared" si="0"/>
        <v>0</v>
      </c>
      <c r="AU33" s="1438" t="b">
        <f t="shared" si="1"/>
        <v>1</v>
      </c>
      <c r="AV33" s="1438" t="b">
        <f t="shared" si="1"/>
        <v>1</v>
      </c>
      <c r="AW33" s="1438" t="b">
        <f t="shared" si="2"/>
        <v>1</v>
      </c>
      <c r="AX33" s="1438" t="b">
        <f t="shared" si="2"/>
        <v>1</v>
      </c>
    </row>
    <row r="34" spans="1:50" s="78" customFormat="1" ht="28.5" customHeight="1">
      <c r="A34" s="1089" t="s">
        <v>462</v>
      </c>
      <c r="B34" s="1090" t="s">
        <v>74</v>
      </c>
      <c r="C34" s="1351"/>
      <c r="D34" s="200"/>
      <c r="E34" s="1092"/>
      <c r="F34" s="1086"/>
      <c r="G34" s="1079">
        <f>G35+G36</f>
        <v>6.5</v>
      </c>
      <c r="H34" s="1087">
        <f t="shared" si="3"/>
        <v>195</v>
      </c>
      <c r="I34" s="465"/>
      <c r="J34" s="1083"/>
      <c r="K34" s="219"/>
      <c r="L34" s="219"/>
      <c r="M34" s="201"/>
      <c r="N34" s="114"/>
      <c r="O34" s="1549"/>
      <c r="P34" s="1893"/>
      <c r="Q34" s="114"/>
      <c r="R34" s="1852"/>
      <c r="S34" s="1853"/>
      <c r="T34" s="1093"/>
      <c r="U34" s="8"/>
      <c r="V34" s="2140"/>
      <c r="W34" s="972"/>
      <c r="X34" s="972"/>
      <c r="Y34" s="972"/>
      <c r="Z34" s="972"/>
      <c r="AA34" s="972"/>
      <c r="AB34" s="972"/>
      <c r="AC34" s="972"/>
      <c r="AD34" s="972"/>
      <c r="AE34" s="972"/>
      <c r="AF34" s="972"/>
      <c r="AG34" s="972"/>
      <c r="AH34" s="972"/>
      <c r="AI34" s="972"/>
      <c r="AJ34" s="972"/>
      <c r="AK34" s="972"/>
      <c r="AL34" s="972"/>
      <c r="AM34" s="680">
        <f>G50+G76+G105+G110+G207</f>
        <v>180</v>
      </c>
      <c r="AS34" s="1438" t="b">
        <f t="shared" si="0"/>
        <v>1</v>
      </c>
      <c r="AT34" s="1438" t="b">
        <f t="shared" si="0"/>
        <v>1</v>
      </c>
      <c r="AU34" s="1438" t="b">
        <f t="shared" si="1"/>
        <v>1</v>
      </c>
      <c r="AV34" s="1438" t="b">
        <f t="shared" si="1"/>
        <v>1</v>
      </c>
      <c r="AW34" s="1438" t="b">
        <f t="shared" si="2"/>
        <v>1</v>
      </c>
      <c r="AX34" s="1438" t="b">
        <f t="shared" si="2"/>
        <v>1</v>
      </c>
    </row>
    <row r="35" spans="1:50" s="78" customFormat="1" ht="15.75">
      <c r="A35" s="1089"/>
      <c r="B35" s="1095" t="s">
        <v>414</v>
      </c>
      <c r="C35" s="1351"/>
      <c r="D35" s="200"/>
      <c r="E35" s="197"/>
      <c r="F35" s="1086"/>
      <c r="G35" s="1079">
        <v>1.5</v>
      </c>
      <c r="H35" s="1087">
        <f t="shared" si="3"/>
        <v>45</v>
      </c>
      <c r="I35" s="465"/>
      <c r="J35" s="1083"/>
      <c r="K35" s="219"/>
      <c r="L35" s="219"/>
      <c r="M35" s="201"/>
      <c r="N35" s="114"/>
      <c r="O35" s="1549"/>
      <c r="P35" s="1893"/>
      <c r="Q35" s="114"/>
      <c r="R35" s="1549"/>
      <c r="S35" s="1550"/>
      <c r="T35" s="1093"/>
      <c r="U35" s="8"/>
      <c r="V35" s="2140"/>
      <c r="W35" s="972"/>
      <c r="X35" s="972"/>
      <c r="Y35" s="972"/>
      <c r="Z35" s="972"/>
      <c r="AA35" s="972"/>
      <c r="AB35" s="972"/>
      <c r="AC35" s="972"/>
      <c r="AD35" s="972"/>
      <c r="AE35" s="972"/>
      <c r="AF35" s="972"/>
      <c r="AG35" s="972"/>
      <c r="AH35" s="972"/>
      <c r="AI35" s="972"/>
      <c r="AJ35" s="972"/>
      <c r="AK35" s="972"/>
      <c r="AL35" s="972"/>
      <c r="AS35" s="1438" t="b">
        <f t="shared" si="0"/>
        <v>1</v>
      </c>
      <c r="AT35" s="1438" t="b">
        <f t="shared" si="0"/>
        <v>1</v>
      </c>
      <c r="AU35" s="1438" t="b">
        <f t="shared" si="1"/>
        <v>1</v>
      </c>
      <c r="AV35" s="1438" t="b">
        <f t="shared" si="1"/>
        <v>1</v>
      </c>
      <c r="AW35" s="1438" t="b">
        <f t="shared" si="2"/>
        <v>1</v>
      </c>
      <c r="AX35" s="1438" t="b">
        <f t="shared" si="2"/>
        <v>1</v>
      </c>
    </row>
    <row r="36" spans="1:50" s="78" customFormat="1" ht="15.75">
      <c r="A36" s="1089"/>
      <c r="B36" s="1095" t="s">
        <v>42</v>
      </c>
      <c r="C36" s="1351"/>
      <c r="D36" s="200" t="s">
        <v>420</v>
      </c>
      <c r="E36" s="197"/>
      <c r="F36" s="1086"/>
      <c r="G36" s="1079">
        <v>5</v>
      </c>
      <c r="H36" s="1087">
        <f t="shared" si="3"/>
        <v>150</v>
      </c>
      <c r="I36" s="465">
        <v>4</v>
      </c>
      <c r="J36" s="1083" t="s">
        <v>256</v>
      </c>
      <c r="K36" s="219"/>
      <c r="L36" s="219"/>
      <c r="M36" s="201">
        <f>H36-I36</f>
        <v>146</v>
      </c>
      <c r="N36" s="114" t="s">
        <v>256</v>
      </c>
      <c r="O36" s="1549"/>
      <c r="P36" s="1893"/>
      <c r="Q36" s="114"/>
      <c r="R36" s="1549"/>
      <c r="S36" s="1550"/>
      <c r="T36" s="1093"/>
      <c r="U36" s="8"/>
      <c r="V36" s="2140"/>
      <c r="W36" s="972"/>
      <c r="X36" s="972"/>
      <c r="Y36" s="972"/>
      <c r="Z36" s="972"/>
      <c r="AA36" s="972"/>
      <c r="AB36" s="972"/>
      <c r="AC36" s="972"/>
      <c r="AD36" s="972"/>
      <c r="AE36" s="972"/>
      <c r="AF36" s="972"/>
      <c r="AG36" s="972"/>
      <c r="AH36" s="972"/>
      <c r="AI36" s="972"/>
      <c r="AJ36" s="972"/>
      <c r="AK36" s="972"/>
      <c r="AL36" s="972"/>
      <c r="AS36" s="1438" t="b">
        <f t="shared" si="0"/>
        <v>0</v>
      </c>
      <c r="AT36" s="1438" t="b">
        <f t="shared" si="0"/>
        <v>1</v>
      </c>
      <c r="AU36" s="1438" t="b">
        <f t="shared" si="1"/>
        <v>1</v>
      </c>
      <c r="AV36" s="1438" t="b">
        <f t="shared" si="1"/>
        <v>1</v>
      </c>
      <c r="AW36" s="1438" t="b">
        <f t="shared" si="2"/>
        <v>1</v>
      </c>
      <c r="AX36" s="1438" t="b">
        <f t="shared" si="2"/>
        <v>1</v>
      </c>
    </row>
    <row r="37" spans="1:50" s="78" customFormat="1" ht="29.25" customHeight="1">
      <c r="A37" s="1089" t="s">
        <v>463</v>
      </c>
      <c r="B37" s="1353" t="s">
        <v>136</v>
      </c>
      <c r="C37" s="1351"/>
      <c r="D37" s="200"/>
      <c r="E37" s="197"/>
      <c r="F37" s="1086"/>
      <c r="G37" s="1079">
        <f>G38+G40+G39</f>
        <v>6</v>
      </c>
      <c r="H37" s="1087">
        <f t="shared" si="3"/>
        <v>180</v>
      </c>
      <c r="I37" s="465"/>
      <c r="J37" s="1083"/>
      <c r="K37" s="219"/>
      <c r="L37" s="219"/>
      <c r="M37" s="201"/>
      <c r="N37" s="114"/>
      <c r="O37" s="1549"/>
      <c r="P37" s="1893"/>
      <c r="Q37" s="114"/>
      <c r="R37" s="1549"/>
      <c r="S37" s="1550"/>
      <c r="T37" s="1093"/>
      <c r="U37" s="8"/>
      <c r="V37" s="2140"/>
      <c r="W37" s="972"/>
      <c r="X37" s="972"/>
      <c r="Y37" s="972"/>
      <c r="Z37" s="972"/>
      <c r="AA37" s="972"/>
      <c r="AB37" s="972"/>
      <c r="AC37" s="972"/>
      <c r="AD37" s="972"/>
      <c r="AE37" s="972"/>
      <c r="AF37" s="972"/>
      <c r="AG37" s="972"/>
      <c r="AH37" s="972"/>
      <c r="AI37" s="972"/>
      <c r="AJ37" s="972"/>
      <c r="AK37" s="972"/>
      <c r="AL37" s="972"/>
      <c r="AS37" s="1438" t="b">
        <f t="shared" si="0"/>
        <v>1</v>
      </c>
      <c r="AT37" s="1438" t="b">
        <f t="shared" si="0"/>
        <v>1</v>
      </c>
      <c r="AU37" s="1438" t="b">
        <f t="shared" si="1"/>
        <v>1</v>
      </c>
      <c r="AV37" s="1438" t="b">
        <f t="shared" si="1"/>
        <v>1</v>
      </c>
      <c r="AW37" s="1438" t="b">
        <f t="shared" si="2"/>
        <v>1</v>
      </c>
      <c r="AX37" s="1438" t="b">
        <f t="shared" si="2"/>
        <v>1</v>
      </c>
    </row>
    <row r="38" spans="1:50" s="78" customFormat="1" ht="31.5">
      <c r="A38" s="1089"/>
      <c r="B38" s="1095" t="s">
        <v>422</v>
      </c>
      <c r="C38" s="1351"/>
      <c r="D38" s="200"/>
      <c r="E38" s="197"/>
      <c r="F38" s="1086"/>
      <c r="G38" s="1079">
        <v>3</v>
      </c>
      <c r="H38" s="1087">
        <f t="shared" si="3"/>
        <v>90</v>
      </c>
      <c r="I38" s="465"/>
      <c r="J38" s="1083"/>
      <c r="K38" s="219"/>
      <c r="L38" s="219"/>
      <c r="M38" s="201"/>
      <c r="N38" s="114"/>
      <c r="O38" s="1549"/>
      <c r="P38" s="1893"/>
      <c r="Q38" s="114"/>
      <c r="R38" s="1549"/>
      <c r="S38" s="1550"/>
      <c r="T38" s="1093"/>
      <c r="U38" s="8"/>
      <c r="V38" s="2140"/>
      <c r="W38" s="972"/>
      <c r="X38" s="972"/>
      <c r="Y38" s="972"/>
      <c r="Z38" s="972"/>
      <c r="AA38" s="972"/>
      <c r="AB38" s="972"/>
      <c r="AC38" s="972"/>
      <c r="AD38" s="972"/>
      <c r="AE38" s="972"/>
      <c r="AF38" s="972"/>
      <c r="AG38" s="972"/>
      <c r="AH38" s="972"/>
      <c r="AI38" s="972"/>
      <c r="AJ38" s="972"/>
      <c r="AK38" s="972"/>
      <c r="AL38" s="972"/>
      <c r="AM38" s="894">
        <f>G47+G44+G43+G40+G36+G33+G32+G29+G26+G13+G19+G22</f>
        <v>54.5</v>
      </c>
      <c r="AO38" s="680">
        <f>I50</f>
        <v>108</v>
      </c>
      <c r="AS38" s="1438" t="b">
        <f t="shared" si="0"/>
        <v>1</v>
      </c>
      <c r="AT38" s="1438" t="b">
        <f t="shared" si="0"/>
        <v>1</v>
      </c>
      <c r="AU38" s="1438" t="b">
        <f t="shared" si="1"/>
        <v>1</v>
      </c>
      <c r="AV38" s="1438" t="b">
        <f t="shared" si="1"/>
        <v>1</v>
      </c>
      <c r="AW38" s="1438" t="b">
        <f t="shared" si="2"/>
        <v>1</v>
      </c>
      <c r="AX38" s="1438" t="b">
        <f t="shared" si="2"/>
        <v>1</v>
      </c>
    </row>
    <row r="39" spans="1:50" s="78" customFormat="1" ht="31.5">
      <c r="A39" s="1089"/>
      <c r="B39" s="1095" t="s">
        <v>423</v>
      </c>
      <c r="C39" s="1351"/>
      <c r="D39" s="200"/>
      <c r="E39" s="197"/>
      <c r="F39" s="1086"/>
      <c r="G39" s="1079">
        <v>0.5</v>
      </c>
      <c r="H39" s="1087">
        <f t="shared" si="3"/>
        <v>15</v>
      </c>
      <c r="I39" s="465"/>
      <c r="J39" s="1083"/>
      <c r="K39" s="219"/>
      <c r="L39" s="219"/>
      <c r="M39" s="201"/>
      <c r="N39" s="114"/>
      <c r="O39" s="1549"/>
      <c r="P39" s="1893"/>
      <c r="Q39" s="114"/>
      <c r="R39" s="1549"/>
      <c r="S39" s="1550"/>
      <c r="T39" s="1093"/>
      <c r="U39" s="8"/>
      <c r="V39" s="2140"/>
      <c r="W39" s="972"/>
      <c r="X39" s="972"/>
      <c r="Y39" s="972"/>
      <c r="Z39" s="972"/>
      <c r="AA39" s="972"/>
      <c r="AB39" s="972"/>
      <c r="AC39" s="972"/>
      <c r="AD39" s="972"/>
      <c r="AE39" s="972"/>
      <c r="AF39" s="972"/>
      <c r="AG39" s="972"/>
      <c r="AH39" s="972"/>
      <c r="AI39" s="972"/>
      <c r="AJ39" s="972"/>
      <c r="AK39" s="972"/>
      <c r="AL39" s="972"/>
      <c r="AS39" s="1438" t="b">
        <f t="shared" si="0"/>
        <v>1</v>
      </c>
      <c r="AT39" s="1438" t="b">
        <f t="shared" si="0"/>
        <v>1</v>
      </c>
      <c r="AU39" s="1438" t="b">
        <f t="shared" si="1"/>
        <v>1</v>
      </c>
      <c r="AV39" s="1438" t="b">
        <f t="shared" si="1"/>
        <v>1</v>
      </c>
      <c r="AW39" s="1438" t="b">
        <f t="shared" si="2"/>
        <v>1</v>
      </c>
      <c r="AX39" s="1438" t="b">
        <f t="shared" si="2"/>
        <v>1</v>
      </c>
    </row>
    <row r="40" spans="1:50" s="78" customFormat="1" ht="15.75">
      <c r="A40" s="1089"/>
      <c r="B40" s="1095" t="s">
        <v>42</v>
      </c>
      <c r="C40" s="1351">
        <v>5</v>
      </c>
      <c r="D40" s="200"/>
      <c r="E40" s="197"/>
      <c r="F40" s="1086"/>
      <c r="G40" s="1079">
        <v>2.5</v>
      </c>
      <c r="H40" s="1087">
        <f t="shared" si="3"/>
        <v>75</v>
      </c>
      <c r="I40" s="465">
        <v>4</v>
      </c>
      <c r="J40" s="1083" t="s">
        <v>256</v>
      </c>
      <c r="K40" s="219"/>
      <c r="L40" s="219"/>
      <c r="M40" s="201">
        <f>H40-I40</f>
        <v>71</v>
      </c>
      <c r="N40" s="114"/>
      <c r="O40" s="1549"/>
      <c r="P40" s="1893"/>
      <c r="Q40" s="114"/>
      <c r="R40" s="1852"/>
      <c r="S40" s="1853"/>
      <c r="T40" s="1093" t="s">
        <v>256</v>
      </c>
      <c r="U40" s="8"/>
      <c r="V40" s="2140"/>
      <c r="W40" s="972"/>
      <c r="X40" s="972"/>
      <c r="Y40" s="972"/>
      <c r="Z40" s="972"/>
      <c r="AA40" s="972"/>
      <c r="AB40" s="972"/>
      <c r="AC40" s="972"/>
      <c r="AD40" s="972"/>
      <c r="AE40" s="972"/>
      <c r="AF40" s="972"/>
      <c r="AG40" s="972"/>
      <c r="AH40" s="972"/>
      <c r="AI40" s="972"/>
      <c r="AJ40" s="972"/>
      <c r="AK40" s="972"/>
      <c r="AL40" s="972"/>
      <c r="AS40" s="1438" t="b">
        <f t="shared" si="0"/>
        <v>1</v>
      </c>
      <c r="AT40" s="1438" t="b">
        <f t="shared" si="0"/>
        <v>1</v>
      </c>
      <c r="AU40" s="1438" t="b">
        <f t="shared" si="1"/>
        <v>1</v>
      </c>
      <c r="AV40" s="1438" t="b">
        <f t="shared" si="1"/>
        <v>1</v>
      </c>
      <c r="AW40" s="1438" t="b">
        <f t="shared" si="2"/>
        <v>0</v>
      </c>
      <c r="AX40" s="1438" t="b">
        <f t="shared" si="2"/>
        <v>1</v>
      </c>
    </row>
    <row r="41" spans="1:50" s="78" customFormat="1" ht="15.75">
      <c r="A41" s="1089" t="s">
        <v>464</v>
      </c>
      <c r="B41" s="1090" t="s">
        <v>56</v>
      </c>
      <c r="C41" s="1351"/>
      <c r="D41" s="200"/>
      <c r="E41" s="197"/>
      <c r="F41" s="1086"/>
      <c r="G41" s="1079">
        <f>G42+G43+G44</f>
        <v>11</v>
      </c>
      <c r="H41" s="1087">
        <f t="shared" si="3"/>
        <v>330</v>
      </c>
      <c r="I41" s="465"/>
      <c r="J41" s="1083"/>
      <c r="K41" s="219"/>
      <c r="L41" s="219"/>
      <c r="M41" s="201"/>
      <c r="N41" s="114"/>
      <c r="O41" s="1549"/>
      <c r="P41" s="1893"/>
      <c r="Q41" s="114"/>
      <c r="R41" s="1549"/>
      <c r="S41" s="1550"/>
      <c r="T41" s="1093"/>
      <c r="U41" s="8"/>
      <c r="V41" s="2140"/>
      <c r="W41" s="972"/>
      <c r="X41" s="972"/>
      <c r="Y41" s="972"/>
      <c r="Z41" s="972"/>
      <c r="AA41" s="972"/>
      <c r="AB41" s="972"/>
      <c r="AC41" s="972"/>
      <c r="AD41" s="972"/>
      <c r="AE41" s="972"/>
      <c r="AF41" s="972"/>
      <c r="AG41" s="972"/>
      <c r="AH41" s="972"/>
      <c r="AI41" s="972"/>
      <c r="AJ41" s="972"/>
      <c r="AK41" s="972"/>
      <c r="AL41" s="972"/>
      <c r="AS41" s="1438" t="b">
        <f t="shared" si="0"/>
        <v>1</v>
      </c>
      <c r="AT41" s="1438" t="b">
        <f t="shared" si="0"/>
        <v>1</v>
      </c>
      <c r="AU41" s="1438" t="b">
        <f t="shared" si="1"/>
        <v>1</v>
      </c>
      <c r="AV41" s="1438" t="b">
        <f t="shared" si="1"/>
        <v>1</v>
      </c>
      <c r="AW41" s="1438" t="b">
        <f t="shared" si="2"/>
        <v>1</v>
      </c>
      <c r="AX41" s="1438" t="b">
        <f t="shared" si="2"/>
        <v>1</v>
      </c>
    </row>
    <row r="42" spans="1:50" s="78" customFormat="1" ht="15.75">
      <c r="A42" s="1089"/>
      <c r="B42" s="1095" t="s">
        <v>414</v>
      </c>
      <c r="C42" s="1351"/>
      <c r="D42" s="200"/>
      <c r="E42" s="197"/>
      <c r="F42" s="1086"/>
      <c r="G42" s="1079">
        <v>1</v>
      </c>
      <c r="H42" s="1087">
        <f t="shared" si="3"/>
        <v>30</v>
      </c>
      <c r="I42" s="465"/>
      <c r="J42" s="1083"/>
      <c r="K42" s="219"/>
      <c r="L42" s="219"/>
      <c r="M42" s="201"/>
      <c r="N42" s="114"/>
      <c r="O42" s="1852"/>
      <c r="P42" s="1549"/>
      <c r="Q42" s="114"/>
      <c r="R42" s="1549"/>
      <c r="S42" s="1550"/>
      <c r="T42" s="1093"/>
      <c r="U42" s="8"/>
      <c r="V42" s="2140"/>
      <c r="W42" s="972"/>
      <c r="X42" s="972"/>
      <c r="Y42" s="972"/>
      <c r="Z42" s="972"/>
      <c r="AA42" s="972"/>
      <c r="AB42" s="972"/>
      <c r="AC42" s="972"/>
      <c r="AD42" s="972"/>
      <c r="AE42" s="972"/>
      <c r="AF42" s="972"/>
      <c r="AG42" s="972"/>
      <c r="AH42" s="972"/>
      <c r="AI42" s="972"/>
      <c r="AJ42" s="972"/>
      <c r="AK42" s="972"/>
      <c r="AL42" s="972"/>
      <c r="AS42" s="1438" t="b">
        <f t="shared" si="0"/>
        <v>1</v>
      </c>
      <c r="AT42" s="1438" t="b">
        <f t="shared" si="0"/>
        <v>1</v>
      </c>
      <c r="AU42" s="1438" t="b">
        <f t="shared" si="1"/>
        <v>1</v>
      </c>
      <c r="AV42" s="1438" t="b">
        <f t="shared" si="1"/>
        <v>1</v>
      </c>
      <c r="AW42" s="1438" t="b">
        <f t="shared" si="2"/>
        <v>1</v>
      </c>
      <c r="AX42" s="1438" t="b">
        <f t="shared" si="2"/>
        <v>1</v>
      </c>
    </row>
    <row r="43" spans="1:50" s="78" customFormat="1" ht="15.75">
      <c r="A43" s="1089"/>
      <c r="B43" s="1095" t="s">
        <v>42</v>
      </c>
      <c r="C43" s="1351"/>
      <c r="D43" s="200" t="s">
        <v>420</v>
      </c>
      <c r="E43" s="197"/>
      <c r="F43" s="1086"/>
      <c r="G43" s="1079">
        <v>5</v>
      </c>
      <c r="H43" s="1087">
        <f t="shared" si="3"/>
        <v>150</v>
      </c>
      <c r="I43" s="465">
        <v>16</v>
      </c>
      <c r="J43" s="1083" t="s">
        <v>257</v>
      </c>
      <c r="K43" s="219" t="s">
        <v>256</v>
      </c>
      <c r="L43" s="219" t="s">
        <v>37</v>
      </c>
      <c r="M43" s="201">
        <f>H43-I43</f>
        <v>134</v>
      </c>
      <c r="N43" s="114" t="s">
        <v>162</v>
      </c>
      <c r="O43" s="1852"/>
      <c r="P43" s="1549"/>
      <c r="Q43" s="114"/>
      <c r="R43" s="1549"/>
      <c r="S43" s="1550"/>
      <c r="T43" s="1093"/>
      <c r="U43" s="8"/>
      <c r="V43" s="2140"/>
      <c r="W43" s="972"/>
      <c r="X43" s="972"/>
      <c r="Y43" s="972"/>
      <c r="Z43" s="972"/>
      <c r="AA43" s="972"/>
      <c r="AB43" s="972"/>
      <c r="AC43" s="972"/>
      <c r="AD43" s="972"/>
      <c r="AE43" s="972"/>
      <c r="AF43" s="972"/>
      <c r="AG43" s="972"/>
      <c r="AH43" s="972"/>
      <c r="AI43" s="972"/>
      <c r="AJ43" s="972"/>
      <c r="AK43" s="972"/>
      <c r="AL43" s="972"/>
      <c r="AS43" s="1438" t="b">
        <f t="shared" si="0"/>
        <v>0</v>
      </c>
      <c r="AT43" s="1438" t="b">
        <f t="shared" si="0"/>
        <v>1</v>
      </c>
      <c r="AU43" s="1438" t="b">
        <f t="shared" si="1"/>
        <v>1</v>
      </c>
      <c r="AV43" s="1438" t="b">
        <f t="shared" si="1"/>
        <v>1</v>
      </c>
      <c r="AW43" s="1438" t="b">
        <f t="shared" si="2"/>
        <v>1</v>
      </c>
      <c r="AX43" s="1438" t="b">
        <f t="shared" si="2"/>
        <v>1</v>
      </c>
    </row>
    <row r="44" spans="1:50" s="78" customFormat="1" ht="15.75">
      <c r="A44" s="1089"/>
      <c r="B44" s="1095" t="s">
        <v>42</v>
      </c>
      <c r="C44" s="1351">
        <v>2</v>
      </c>
      <c r="D44" s="200"/>
      <c r="E44" s="197"/>
      <c r="F44" s="1086"/>
      <c r="G44" s="1079">
        <v>5</v>
      </c>
      <c r="H44" s="1087">
        <f t="shared" si="3"/>
        <v>150</v>
      </c>
      <c r="I44" s="465">
        <v>16</v>
      </c>
      <c r="J44" s="1083" t="s">
        <v>257</v>
      </c>
      <c r="K44" s="219" t="s">
        <v>256</v>
      </c>
      <c r="L44" s="219" t="s">
        <v>37</v>
      </c>
      <c r="M44" s="201">
        <f>H44-I44</f>
        <v>134</v>
      </c>
      <c r="N44" s="114"/>
      <c r="O44" s="1852" t="s">
        <v>162</v>
      </c>
      <c r="P44" s="1549"/>
      <c r="Q44" s="114"/>
      <c r="R44" s="1549"/>
      <c r="S44" s="1550"/>
      <c r="T44" s="1093"/>
      <c r="U44" s="8"/>
      <c r="V44" s="2140"/>
      <c r="W44" s="972"/>
      <c r="X44" s="972"/>
      <c r="Y44" s="972"/>
      <c r="Z44" s="972"/>
      <c r="AA44" s="972"/>
      <c r="AB44" s="972"/>
      <c r="AC44" s="972"/>
      <c r="AD44" s="972"/>
      <c r="AE44" s="972"/>
      <c r="AF44" s="972"/>
      <c r="AG44" s="972"/>
      <c r="AH44" s="972"/>
      <c r="AI44" s="972"/>
      <c r="AJ44" s="972"/>
      <c r="AK44" s="972"/>
      <c r="AL44" s="972"/>
      <c r="AM44" s="680">
        <f>G50+G76+G105+G110+G207</f>
        <v>180</v>
      </c>
      <c r="AN44" s="78">
        <f>2+4+4+4</f>
        <v>14</v>
      </c>
      <c r="AS44" s="1438" t="b">
        <f t="shared" si="0"/>
        <v>1</v>
      </c>
      <c r="AT44" s="1438" t="b">
        <f t="shared" si="0"/>
        <v>0</v>
      </c>
      <c r="AU44" s="1438" t="b">
        <f t="shared" si="1"/>
        <v>1</v>
      </c>
      <c r="AV44" s="1438" t="b">
        <f t="shared" si="1"/>
        <v>1</v>
      </c>
      <c r="AW44" s="1438" t="b">
        <f t="shared" si="2"/>
        <v>1</v>
      </c>
      <c r="AX44" s="1438" t="b">
        <f t="shared" si="2"/>
        <v>1</v>
      </c>
    </row>
    <row r="45" spans="1:50" s="78" customFormat="1" ht="15.75">
      <c r="A45" s="1089" t="s">
        <v>465</v>
      </c>
      <c r="B45" s="1090" t="s">
        <v>57</v>
      </c>
      <c r="C45" s="1091"/>
      <c r="D45" s="222"/>
      <c r="E45" s="1143"/>
      <c r="F45" s="1086"/>
      <c r="G45" s="1144">
        <f>G47+G46</f>
        <v>7.5</v>
      </c>
      <c r="H45" s="1087">
        <f t="shared" si="3"/>
        <v>225</v>
      </c>
      <c r="I45" s="465"/>
      <c r="J45" s="1083"/>
      <c r="K45" s="219"/>
      <c r="L45" s="219"/>
      <c r="M45" s="201"/>
      <c r="N45" s="114"/>
      <c r="O45" s="1549"/>
      <c r="P45" s="1893"/>
      <c r="Q45" s="114"/>
      <c r="R45" s="1549"/>
      <c r="S45" s="1550"/>
      <c r="T45" s="1093"/>
      <c r="U45" s="8"/>
      <c r="V45" s="2140"/>
      <c r="W45" s="972"/>
      <c r="X45" s="972"/>
      <c r="Y45" s="972"/>
      <c r="Z45" s="972"/>
      <c r="AA45" s="972"/>
      <c r="AB45" s="972"/>
      <c r="AC45" s="972"/>
      <c r="AD45" s="972"/>
      <c r="AE45" s="972"/>
      <c r="AF45" s="972"/>
      <c r="AG45" s="972"/>
      <c r="AH45" s="972"/>
      <c r="AI45" s="972"/>
      <c r="AJ45" s="972"/>
      <c r="AK45" s="972"/>
      <c r="AL45" s="972"/>
      <c r="AS45" s="1438" t="b">
        <f t="shared" si="0"/>
        <v>1</v>
      </c>
      <c r="AT45" s="1438" t="b">
        <f t="shared" si="0"/>
        <v>1</v>
      </c>
      <c r="AU45" s="1438" t="b">
        <f t="shared" si="1"/>
        <v>1</v>
      </c>
      <c r="AV45" s="1438" t="b">
        <f t="shared" si="1"/>
        <v>1</v>
      </c>
      <c r="AW45" s="1438" t="b">
        <f t="shared" si="2"/>
        <v>1</v>
      </c>
      <c r="AX45" s="1438" t="b">
        <f t="shared" si="2"/>
        <v>1</v>
      </c>
    </row>
    <row r="46" spans="1:50" s="78" customFormat="1" ht="15.75">
      <c r="A46" s="1089"/>
      <c r="B46" s="1095" t="s">
        <v>414</v>
      </c>
      <c r="C46" s="1091"/>
      <c r="D46" s="222"/>
      <c r="E46" s="197"/>
      <c r="F46" s="1086"/>
      <c r="G46" s="1079">
        <v>2.5</v>
      </c>
      <c r="H46" s="1087">
        <f t="shared" si="3"/>
        <v>75</v>
      </c>
      <c r="I46" s="465"/>
      <c r="J46" s="1083"/>
      <c r="K46" s="219"/>
      <c r="L46" s="219"/>
      <c r="M46" s="201"/>
      <c r="N46" s="114"/>
      <c r="O46" s="1549"/>
      <c r="P46" s="1893"/>
      <c r="Q46" s="114"/>
      <c r="R46" s="1549"/>
      <c r="S46" s="1550"/>
      <c r="T46" s="1093"/>
      <c r="U46" s="8"/>
      <c r="V46" s="2140"/>
      <c r="W46" s="972"/>
      <c r="X46" s="972"/>
      <c r="Y46" s="972"/>
      <c r="Z46" s="972"/>
      <c r="AA46" s="972"/>
      <c r="AB46" s="972"/>
      <c r="AC46" s="972"/>
      <c r="AD46" s="972"/>
      <c r="AE46" s="972"/>
      <c r="AF46" s="972"/>
      <c r="AG46" s="972"/>
      <c r="AH46" s="972"/>
      <c r="AI46" s="972"/>
      <c r="AJ46" s="972"/>
      <c r="AK46" s="972"/>
      <c r="AL46" s="972"/>
      <c r="AS46" s="1438" t="b">
        <f t="shared" si="0"/>
        <v>1</v>
      </c>
      <c r="AT46" s="1438" t="b">
        <f t="shared" si="0"/>
        <v>1</v>
      </c>
      <c r="AU46" s="1438" t="b">
        <f t="shared" si="1"/>
        <v>1</v>
      </c>
      <c r="AV46" s="1438" t="b">
        <f t="shared" si="1"/>
        <v>1</v>
      </c>
      <c r="AW46" s="1438" t="b">
        <f t="shared" si="2"/>
        <v>1</v>
      </c>
      <c r="AX46" s="1438" t="b">
        <f t="shared" si="2"/>
        <v>1</v>
      </c>
    </row>
    <row r="47" spans="1:50" s="78" customFormat="1" ht="16.5" thickBot="1">
      <c r="A47" s="1354"/>
      <c r="B47" s="1355" t="s">
        <v>42</v>
      </c>
      <c r="C47" s="1356">
        <v>1</v>
      </c>
      <c r="D47" s="382"/>
      <c r="E47" s="1145"/>
      <c r="F47" s="1146"/>
      <c r="G47" s="1147">
        <v>5</v>
      </c>
      <c r="H47" s="1148">
        <f t="shared" si="3"/>
        <v>150</v>
      </c>
      <c r="I47" s="1149">
        <v>10</v>
      </c>
      <c r="J47" s="1150" t="s">
        <v>257</v>
      </c>
      <c r="K47" s="1151"/>
      <c r="L47" s="1151" t="s">
        <v>265</v>
      </c>
      <c r="M47" s="1152">
        <f>H47-I47</f>
        <v>140</v>
      </c>
      <c r="N47" s="152" t="s">
        <v>266</v>
      </c>
      <c r="O47" s="1551"/>
      <c r="P47" s="2031"/>
      <c r="Q47" s="152"/>
      <c r="R47" s="1551"/>
      <c r="S47" s="1552"/>
      <c r="T47" s="2141"/>
      <c r="U47" s="2142"/>
      <c r="V47" s="2143"/>
      <c r="W47" s="972"/>
      <c r="X47" s="972"/>
      <c r="Y47" s="972"/>
      <c r="Z47" s="972"/>
      <c r="AA47" s="972"/>
      <c r="AB47" s="972"/>
      <c r="AC47" s="972"/>
      <c r="AD47" s="972"/>
      <c r="AE47" s="972"/>
      <c r="AF47" s="972"/>
      <c r="AG47" s="972"/>
      <c r="AH47" s="972"/>
      <c r="AI47" s="972"/>
      <c r="AJ47" s="972"/>
      <c r="AK47" s="972"/>
      <c r="AL47" s="972"/>
      <c r="AS47" s="1438" t="b">
        <f t="shared" si="0"/>
        <v>0</v>
      </c>
      <c r="AT47" s="1438" t="b">
        <f t="shared" si="0"/>
        <v>1</v>
      </c>
      <c r="AU47" s="1438" t="b">
        <f t="shared" si="1"/>
        <v>1</v>
      </c>
      <c r="AV47" s="1438" t="b">
        <f t="shared" si="1"/>
        <v>1</v>
      </c>
      <c r="AW47" s="1438" t="b">
        <f t="shared" si="2"/>
        <v>1</v>
      </c>
      <c r="AX47" s="1438" t="b">
        <f t="shared" si="2"/>
        <v>1</v>
      </c>
    </row>
    <row r="48" spans="1:50" s="78" customFormat="1" ht="15.75" customHeight="1" thickBot="1">
      <c r="A48" s="1882" t="s">
        <v>102</v>
      </c>
      <c r="B48" s="1744"/>
      <c r="C48" s="1883"/>
      <c r="D48" s="1883"/>
      <c r="E48" s="1883"/>
      <c r="F48" s="1884"/>
      <c r="G48" s="1153">
        <f>G11+G14+G15+G16+G17+G20+G23+G24+G27+G30+G34+G37+G41+G45</f>
        <v>84.5</v>
      </c>
      <c r="H48" s="1153">
        <f>H11+H14+H15+H16+H17+H20+H23+H24+H27+H30+H34+H37+H41+H45</f>
        <v>2535</v>
      </c>
      <c r="I48" s="1154"/>
      <c r="J48" s="65"/>
      <c r="K48" s="229"/>
      <c r="L48" s="692"/>
      <c r="M48" s="1155"/>
      <c r="N48" s="181"/>
      <c r="O48" s="1928"/>
      <c r="P48" s="1929"/>
      <c r="Q48" s="79"/>
      <c r="R48" s="2144"/>
      <c r="S48" s="2145"/>
      <c r="T48" s="79"/>
      <c r="U48" s="229"/>
      <c r="V48" s="694"/>
      <c r="W48" s="972"/>
      <c r="X48" s="972"/>
      <c r="Y48" s="972"/>
      <c r="Z48" s="972"/>
      <c r="AA48" s="972"/>
      <c r="AB48" s="972"/>
      <c r="AC48" s="972"/>
      <c r="AD48" s="972"/>
      <c r="AE48" s="972"/>
      <c r="AF48" s="972"/>
      <c r="AG48" s="972"/>
      <c r="AH48" s="965">
        <f>30*G48</f>
        <v>2535</v>
      </c>
      <c r="AI48" s="972"/>
      <c r="AJ48" s="972"/>
      <c r="AK48" s="972"/>
      <c r="AL48" s="972"/>
      <c r="AS48" s="1438"/>
      <c r="AT48" s="1438"/>
      <c r="AU48" s="1438"/>
      <c r="AV48" s="1438"/>
      <c r="AW48" s="1438"/>
      <c r="AX48" s="1438"/>
    </row>
    <row r="49" spans="1:50" s="78" customFormat="1" ht="16.5" customHeight="1" thickBot="1">
      <c r="A49" s="1932" t="s">
        <v>424</v>
      </c>
      <c r="B49" s="1933"/>
      <c r="C49" s="1933"/>
      <c r="D49" s="1933"/>
      <c r="E49" s="1933"/>
      <c r="F49" s="1934"/>
      <c r="G49" s="1153">
        <f>G12+G14+G15+G16+G18+G21+G23+G25+G28+G31+G35+G38+G39+G42+G46</f>
        <v>30</v>
      </c>
      <c r="H49" s="1153">
        <f>H12+H14+H15+H16+H18+H21+H23+H25+H28+H31+H35+H38+H39+H42+H46</f>
        <v>900</v>
      </c>
      <c r="I49" s="1156"/>
      <c r="J49" s="566"/>
      <c r="K49" s="567"/>
      <c r="L49" s="22"/>
      <c r="M49" s="1157"/>
      <c r="N49" s="25"/>
      <c r="O49" s="1538"/>
      <c r="P49" s="1539"/>
      <c r="Q49" s="96"/>
      <c r="R49" s="1538"/>
      <c r="S49" s="1539"/>
      <c r="T49" s="96"/>
      <c r="U49" s="22"/>
      <c r="V49" s="267"/>
      <c r="W49" s="972"/>
      <c r="X49" s="972"/>
      <c r="Y49" s="972"/>
      <c r="Z49" s="972"/>
      <c r="AA49" s="972"/>
      <c r="AB49" s="972"/>
      <c r="AC49" s="972"/>
      <c r="AD49" s="972"/>
      <c r="AE49" s="972"/>
      <c r="AF49" s="972"/>
      <c r="AG49" s="972"/>
      <c r="AH49" s="965">
        <f>30*G49</f>
        <v>900</v>
      </c>
      <c r="AI49" s="972"/>
      <c r="AJ49" s="972"/>
      <c r="AK49" s="972"/>
      <c r="AL49" s="972"/>
      <c r="AS49" s="1438"/>
      <c r="AT49" s="1438"/>
      <c r="AU49" s="1438"/>
      <c r="AV49" s="1438"/>
      <c r="AW49" s="1438"/>
      <c r="AX49" s="1438"/>
    </row>
    <row r="50" spans="1:52" s="972" customFormat="1" ht="19.5" customHeight="1" thickBot="1">
      <c r="A50" s="1861" t="s">
        <v>157</v>
      </c>
      <c r="B50" s="1862"/>
      <c r="C50" s="1862"/>
      <c r="D50" s="1862"/>
      <c r="E50" s="1862"/>
      <c r="F50" s="1863"/>
      <c r="G50" s="569">
        <f>G47+G44+G43+G40+G36+G33+G32+G29+G26+G22+G19+G13</f>
        <v>54.5</v>
      </c>
      <c r="H50" s="569">
        <f>H13+H19+H22+H26+H29+H32+H33+H36+H40+H43+H44+H47</f>
        <v>1635</v>
      </c>
      <c r="I50" s="569">
        <f>I13+I19+I22+I26+I29+I32+I33+I36+I40+I43+I44+I47</f>
        <v>108</v>
      </c>
      <c r="J50" s="569"/>
      <c r="K50" s="569"/>
      <c r="L50" s="569"/>
      <c r="M50" s="569">
        <f>M13+M19+M22+M26+M29+M32+M33+M36+M40+M43+M44+M47</f>
        <v>1527</v>
      </c>
      <c r="N50" s="1158" t="s">
        <v>524</v>
      </c>
      <c r="O50" s="1534" t="s">
        <v>425</v>
      </c>
      <c r="P50" s="1535"/>
      <c r="Q50" s="274"/>
      <c r="R50" s="1534" t="s">
        <v>333</v>
      </c>
      <c r="S50" s="1535"/>
      <c r="T50" s="27" t="s">
        <v>256</v>
      </c>
      <c r="U50" s="1495" t="s">
        <v>256</v>
      </c>
      <c r="V50" s="2146"/>
      <c r="AH50" s="965">
        <f>30*G50</f>
        <v>1635</v>
      </c>
      <c r="AS50" s="1439">
        <f aca="true" t="shared" si="4" ref="AS50:AX50">SUMIF(AS11:AS47,FALSE,$G11:$G47)</f>
        <v>33</v>
      </c>
      <c r="AT50" s="1439">
        <f t="shared" si="4"/>
        <v>12</v>
      </c>
      <c r="AU50" s="1439">
        <f t="shared" si="4"/>
        <v>0</v>
      </c>
      <c r="AV50" s="1439">
        <f t="shared" si="4"/>
        <v>3</v>
      </c>
      <c r="AW50" s="1439">
        <f t="shared" si="4"/>
        <v>2.5</v>
      </c>
      <c r="AX50" s="1439">
        <f t="shared" si="4"/>
        <v>4</v>
      </c>
      <c r="AY50" s="1448">
        <f>SUM(AS50:AX50)</f>
        <v>54.5</v>
      </c>
      <c r="AZ50" s="1448" t="s">
        <v>546</v>
      </c>
    </row>
    <row r="51" spans="1:52" s="78" customFormat="1" ht="18.75" thickBot="1">
      <c r="A51" s="1597" t="s">
        <v>403</v>
      </c>
      <c r="B51" s="1598"/>
      <c r="C51" s="1599"/>
      <c r="D51" s="1599"/>
      <c r="E51" s="1599"/>
      <c r="F51" s="1599"/>
      <c r="G51" s="1598"/>
      <c r="H51" s="1598"/>
      <c r="I51" s="1598"/>
      <c r="J51" s="1598"/>
      <c r="K51" s="1598"/>
      <c r="L51" s="1598"/>
      <c r="M51" s="1598"/>
      <c r="N51" s="1598"/>
      <c r="O51" s="1598"/>
      <c r="P51" s="1598"/>
      <c r="Q51" s="1599"/>
      <c r="R51" s="1599"/>
      <c r="S51" s="1599"/>
      <c r="T51" s="1598"/>
      <c r="U51" s="1598"/>
      <c r="V51" s="1600"/>
      <c r="W51" s="972"/>
      <c r="X51" s="972"/>
      <c r="Y51" s="972"/>
      <c r="Z51" s="972"/>
      <c r="AA51" s="972"/>
      <c r="AB51" s="972"/>
      <c r="AC51" s="972"/>
      <c r="AD51" s="972"/>
      <c r="AE51" s="972"/>
      <c r="AF51" s="972"/>
      <c r="AG51" s="972"/>
      <c r="AH51" s="972"/>
      <c r="AI51" s="972"/>
      <c r="AJ51" s="972"/>
      <c r="AK51" s="972"/>
      <c r="AL51" s="972"/>
      <c r="AS51" s="1438"/>
      <c r="AT51" s="1438"/>
      <c r="AU51" s="1438"/>
      <c r="AV51" s="1438"/>
      <c r="AW51" s="1438"/>
      <c r="AX51" s="1438"/>
      <c r="AY51" s="1449">
        <f>SUMIF(B11:B47,"*фахової*",G11:G47)</f>
        <v>30</v>
      </c>
      <c r="AZ51" s="1449" t="s">
        <v>547</v>
      </c>
    </row>
    <row r="52" spans="1:52" s="78" customFormat="1" ht="28.5" customHeight="1">
      <c r="A52" s="1357" t="s">
        <v>109</v>
      </c>
      <c r="B52" s="1358" t="s">
        <v>426</v>
      </c>
      <c r="C52" s="1335"/>
      <c r="D52" s="57"/>
      <c r="E52" s="57"/>
      <c r="F52" s="1159"/>
      <c r="G52" s="1136">
        <f>G53+G54</f>
        <v>6</v>
      </c>
      <c r="H52" s="1160">
        <f aca="true" t="shared" si="5" ref="H52:H61">G52*30</f>
        <v>180</v>
      </c>
      <c r="I52" s="1161"/>
      <c r="J52" s="189"/>
      <c r="K52" s="190"/>
      <c r="L52" s="189"/>
      <c r="M52" s="285"/>
      <c r="N52" s="58"/>
      <c r="O52" s="1547"/>
      <c r="P52" s="1937"/>
      <c r="Q52" s="70"/>
      <c r="R52" s="1925"/>
      <c r="S52" s="1938"/>
      <c r="T52" s="70"/>
      <c r="U52" s="1494"/>
      <c r="V52" s="2147"/>
      <c r="W52" s="972"/>
      <c r="X52" s="972"/>
      <c r="Y52" s="972"/>
      <c r="Z52" s="972"/>
      <c r="AA52" s="972"/>
      <c r="AB52" s="972"/>
      <c r="AC52" s="972"/>
      <c r="AD52" s="972"/>
      <c r="AE52" s="972"/>
      <c r="AF52" s="972"/>
      <c r="AG52" s="972"/>
      <c r="AH52" s="972"/>
      <c r="AI52" s="972"/>
      <c r="AJ52" s="972"/>
      <c r="AK52" s="972"/>
      <c r="AL52" s="972"/>
      <c r="AS52" s="1438" t="b">
        <f>ISBLANK(N52)</f>
        <v>1</v>
      </c>
      <c r="AT52" s="1438" t="b">
        <f>ISBLANK(O52)</f>
        <v>1</v>
      </c>
      <c r="AU52" s="1438" t="b">
        <f>ISBLANK(Q52)</f>
        <v>1</v>
      </c>
      <c r="AV52" s="1438" t="b">
        <f>ISBLANK(R52)</f>
        <v>1</v>
      </c>
      <c r="AW52" s="1438" t="b">
        <f>ISBLANK(T52)</f>
        <v>1</v>
      </c>
      <c r="AX52" s="1438" t="b">
        <f>ISBLANK(U52)</f>
        <v>1</v>
      </c>
      <c r="AY52" s="1449"/>
      <c r="AZ52" s="1449"/>
    </row>
    <row r="53" spans="1:50" s="78" customFormat="1" ht="15.75">
      <c r="A53" s="1359"/>
      <c r="B53" s="1360" t="s">
        <v>414</v>
      </c>
      <c r="C53" s="465"/>
      <c r="D53" s="85"/>
      <c r="E53" s="85"/>
      <c r="F53" s="1162"/>
      <c r="G53" s="1079">
        <v>0</v>
      </c>
      <c r="H53" s="1163">
        <f t="shared" si="5"/>
        <v>0</v>
      </c>
      <c r="I53" s="1164"/>
      <c r="J53" s="1165"/>
      <c r="K53" s="1166"/>
      <c r="L53" s="1165"/>
      <c r="M53" s="1167"/>
      <c r="N53" s="181"/>
      <c r="O53" s="1549"/>
      <c r="P53" s="1893"/>
      <c r="Q53" s="114"/>
      <c r="R53" s="1549"/>
      <c r="S53" s="1550"/>
      <c r="T53" s="293"/>
      <c r="U53" s="2148"/>
      <c r="V53" s="2149"/>
      <c r="W53" s="972"/>
      <c r="X53" s="972"/>
      <c r="Y53" s="972"/>
      <c r="Z53" s="972"/>
      <c r="AA53" s="972"/>
      <c r="AB53" s="972"/>
      <c r="AC53" s="972"/>
      <c r="AD53" s="972"/>
      <c r="AE53" s="972"/>
      <c r="AF53" s="972"/>
      <c r="AG53" s="972"/>
      <c r="AH53" s="972"/>
      <c r="AI53" s="972"/>
      <c r="AJ53" s="972"/>
      <c r="AK53" s="972"/>
      <c r="AL53" s="972"/>
      <c r="AS53" s="1438" t="b">
        <f aca="true" t="shared" si="6" ref="AS53:AT73">ISBLANK(N53)</f>
        <v>1</v>
      </c>
      <c r="AT53" s="1438" t="b">
        <f t="shared" si="6"/>
        <v>1</v>
      </c>
      <c r="AU53" s="1438" t="b">
        <f aca="true" t="shared" si="7" ref="AU53:AV73">ISBLANK(Q53)</f>
        <v>1</v>
      </c>
      <c r="AV53" s="1438" t="b">
        <f t="shared" si="7"/>
        <v>1</v>
      </c>
      <c r="AW53" s="1438" t="b">
        <f aca="true" t="shared" si="8" ref="AW53:AX73">ISBLANK(T53)</f>
        <v>1</v>
      </c>
      <c r="AX53" s="1438" t="b">
        <f t="shared" si="8"/>
        <v>1</v>
      </c>
    </row>
    <row r="54" spans="1:50" s="78" customFormat="1" ht="15.75">
      <c r="A54" s="1359"/>
      <c r="B54" s="1361" t="s">
        <v>42</v>
      </c>
      <c r="C54" s="465"/>
      <c r="D54" s="85">
        <v>2</v>
      </c>
      <c r="E54" s="85"/>
      <c r="F54" s="1162"/>
      <c r="G54" s="1079">
        <v>6</v>
      </c>
      <c r="H54" s="1163">
        <f t="shared" si="5"/>
        <v>180</v>
      </c>
      <c r="I54" s="1164">
        <v>6</v>
      </c>
      <c r="J54" s="1165" t="s">
        <v>256</v>
      </c>
      <c r="K54" s="1166"/>
      <c r="L54" s="1165" t="s">
        <v>265</v>
      </c>
      <c r="M54" s="1167">
        <f>H54-I54</f>
        <v>174</v>
      </c>
      <c r="N54" s="181"/>
      <c r="O54" s="1549" t="s">
        <v>83</v>
      </c>
      <c r="P54" s="1893"/>
      <c r="Q54" s="114"/>
      <c r="R54" s="1852"/>
      <c r="S54" s="1853"/>
      <c r="T54" s="293"/>
      <c r="U54" s="2148"/>
      <c r="V54" s="2149"/>
      <c r="W54" s="972"/>
      <c r="X54" s="972"/>
      <c r="Y54" s="972"/>
      <c r="Z54" s="972"/>
      <c r="AA54" s="972"/>
      <c r="AB54" s="972"/>
      <c r="AC54" s="972"/>
      <c r="AD54" s="972"/>
      <c r="AE54" s="972"/>
      <c r="AF54" s="972"/>
      <c r="AG54" s="972"/>
      <c r="AH54" s="972"/>
      <c r="AI54" s="972"/>
      <c r="AJ54" s="972"/>
      <c r="AK54" s="972"/>
      <c r="AL54" s="972"/>
      <c r="AS54" s="1438" t="b">
        <f t="shared" si="6"/>
        <v>1</v>
      </c>
      <c r="AT54" s="1438" t="b">
        <f t="shared" si="6"/>
        <v>0</v>
      </c>
      <c r="AU54" s="1438" t="b">
        <f t="shared" si="7"/>
        <v>1</v>
      </c>
      <c r="AV54" s="1438" t="b">
        <f t="shared" si="7"/>
        <v>1</v>
      </c>
      <c r="AW54" s="1438" t="b">
        <f t="shared" si="8"/>
        <v>1</v>
      </c>
      <c r="AX54" s="1438" t="b">
        <f t="shared" si="8"/>
        <v>1</v>
      </c>
    </row>
    <row r="55" spans="1:50" s="78" customFormat="1" ht="28.5" customHeight="1">
      <c r="A55" s="1359" t="s">
        <v>124</v>
      </c>
      <c r="B55" s="1362" t="s">
        <v>427</v>
      </c>
      <c r="C55" s="1122"/>
      <c r="D55" s="379"/>
      <c r="E55" s="379"/>
      <c r="F55" s="400"/>
      <c r="G55" s="1079">
        <f>G56+G57+G58</f>
        <v>7</v>
      </c>
      <c r="H55" s="1168">
        <f t="shared" si="5"/>
        <v>210</v>
      </c>
      <c r="I55" s="1169"/>
      <c r="J55" s="430"/>
      <c r="K55" s="430"/>
      <c r="L55" s="430"/>
      <c r="M55" s="547"/>
      <c r="N55" s="181"/>
      <c r="O55" s="1943"/>
      <c r="P55" s="1944"/>
      <c r="Q55" s="194"/>
      <c r="R55" s="1945"/>
      <c r="S55" s="1946"/>
      <c r="T55" s="2150"/>
      <c r="U55" s="2151"/>
      <c r="V55" s="1094"/>
      <c r="W55" s="972"/>
      <c r="X55" s="972"/>
      <c r="Y55" s="972"/>
      <c r="Z55" s="972"/>
      <c r="AA55" s="972"/>
      <c r="AB55" s="972"/>
      <c r="AC55" s="972"/>
      <c r="AD55" s="972"/>
      <c r="AE55" s="972"/>
      <c r="AF55" s="972"/>
      <c r="AG55" s="972"/>
      <c r="AH55" s="972"/>
      <c r="AI55" s="972"/>
      <c r="AJ55" s="972"/>
      <c r="AK55" s="972"/>
      <c r="AL55" s="972"/>
      <c r="AS55" s="1438" t="b">
        <f t="shared" si="6"/>
        <v>1</v>
      </c>
      <c r="AT55" s="1438" t="b">
        <f t="shared" si="6"/>
        <v>1</v>
      </c>
      <c r="AU55" s="1438" t="b">
        <f t="shared" si="7"/>
        <v>1</v>
      </c>
      <c r="AV55" s="1438" t="b">
        <f t="shared" si="7"/>
        <v>1</v>
      </c>
      <c r="AW55" s="1438" t="b">
        <f t="shared" si="8"/>
        <v>1</v>
      </c>
      <c r="AX55" s="1438" t="b">
        <f t="shared" si="8"/>
        <v>1</v>
      </c>
    </row>
    <row r="56" spans="1:50" s="78" customFormat="1" ht="15.75">
      <c r="A56" s="1359"/>
      <c r="B56" s="1360" t="s">
        <v>414</v>
      </c>
      <c r="C56" s="1122"/>
      <c r="D56" s="379"/>
      <c r="E56" s="379"/>
      <c r="F56" s="400"/>
      <c r="G56" s="1139">
        <v>0</v>
      </c>
      <c r="H56" s="1168">
        <f t="shared" si="5"/>
        <v>0</v>
      </c>
      <c r="I56" s="1169"/>
      <c r="J56" s="430"/>
      <c r="K56" s="430"/>
      <c r="L56" s="430"/>
      <c r="M56" s="547"/>
      <c r="N56" s="181"/>
      <c r="O56" s="1170"/>
      <c r="P56" s="378"/>
      <c r="Q56" s="194"/>
      <c r="R56" s="1854"/>
      <c r="S56" s="1855"/>
      <c r="T56" s="2150"/>
      <c r="U56" s="2151"/>
      <c r="V56" s="1094"/>
      <c r="W56" s="972"/>
      <c r="X56" s="972"/>
      <c r="Y56" s="972"/>
      <c r="Z56" s="972"/>
      <c r="AA56" s="972"/>
      <c r="AB56" s="972"/>
      <c r="AC56" s="972"/>
      <c r="AD56" s="972"/>
      <c r="AE56" s="972"/>
      <c r="AF56" s="972"/>
      <c r="AG56" s="972"/>
      <c r="AH56" s="972"/>
      <c r="AI56" s="972"/>
      <c r="AJ56" s="972"/>
      <c r="AK56" s="972"/>
      <c r="AL56" s="972"/>
      <c r="AS56" s="1438" t="b">
        <f t="shared" si="6"/>
        <v>1</v>
      </c>
      <c r="AT56" s="1438" t="b">
        <f t="shared" si="6"/>
        <v>1</v>
      </c>
      <c r="AU56" s="1438" t="b">
        <f t="shared" si="7"/>
        <v>1</v>
      </c>
      <c r="AV56" s="1438" t="b">
        <f t="shared" si="7"/>
        <v>1</v>
      </c>
      <c r="AW56" s="1438" t="b">
        <f t="shared" si="8"/>
        <v>1</v>
      </c>
      <c r="AX56" s="1438" t="b">
        <f t="shared" si="8"/>
        <v>1</v>
      </c>
    </row>
    <row r="57" spans="1:50" s="78" customFormat="1" ht="15.75">
      <c r="A57" s="1359"/>
      <c r="B57" s="1363" t="s">
        <v>42</v>
      </c>
      <c r="C57" s="1364">
        <v>2</v>
      </c>
      <c r="D57" s="379"/>
      <c r="E57" s="379"/>
      <c r="F57" s="400"/>
      <c r="G57" s="1079">
        <v>3</v>
      </c>
      <c r="H57" s="1171">
        <f t="shared" si="5"/>
        <v>90</v>
      </c>
      <c r="I57" s="1169">
        <v>12</v>
      </c>
      <c r="J57" s="196" t="s">
        <v>257</v>
      </c>
      <c r="K57" s="196" t="s">
        <v>37</v>
      </c>
      <c r="L57" s="222"/>
      <c r="M57" s="389">
        <f>H57-I57</f>
        <v>78</v>
      </c>
      <c r="N57" s="194"/>
      <c r="O57" s="1580" t="s">
        <v>36</v>
      </c>
      <c r="P57" s="1947"/>
      <c r="Q57" s="194"/>
      <c r="R57" s="1945"/>
      <c r="S57" s="1946"/>
      <c r="T57" s="2150"/>
      <c r="U57" s="2151"/>
      <c r="V57" s="1094"/>
      <c r="W57" s="972"/>
      <c r="X57" s="972"/>
      <c r="Y57" s="972"/>
      <c r="Z57" s="972"/>
      <c r="AA57" s="972"/>
      <c r="AB57" s="972"/>
      <c r="AC57" s="972"/>
      <c r="AD57" s="972"/>
      <c r="AE57" s="972"/>
      <c r="AF57" s="972"/>
      <c r="AG57" s="972"/>
      <c r="AH57" s="972"/>
      <c r="AI57" s="972"/>
      <c r="AJ57" s="972"/>
      <c r="AK57" s="972"/>
      <c r="AL57" s="972"/>
      <c r="AS57" s="1438" t="b">
        <f t="shared" si="6"/>
        <v>1</v>
      </c>
      <c r="AT57" s="1438" t="b">
        <f t="shared" si="6"/>
        <v>0</v>
      </c>
      <c r="AU57" s="1438" t="b">
        <f t="shared" si="7"/>
        <v>1</v>
      </c>
      <c r="AV57" s="1438" t="b">
        <f t="shared" si="7"/>
        <v>1</v>
      </c>
      <c r="AW57" s="1438" t="b">
        <f t="shared" si="8"/>
        <v>1</v>
      </c>
      <c r="AX57" s="1438" t="b">
        <f t="shared" si="8"/>
        <v>1</v>
      </c>
    </row>
    <row r="58" spans="1:50" s="78" customFormat="1" ht="15.75">
      <c r="A58" s="1359"/>
      <c r="B58" s="1363" t="s">
        <v>42</v>
      </c>
      <c r="C58" s="194" t="s">
        <v>334</v>
      </c>
      <c r="D58" s="1172"/>
      <c r="E58" s="379"/>
      <c r="F58" s="400"/>
      <c r="G58" s="1173">
        <v>4</v>
      </c>
      <c r="H58" s="1171">
        <f t="shared" si="5"/>
        <v>120</v>
      </c>
      <c r="I58" s="1169">
        <v>12</v>
      </c>
      <c r="J58" s="196" t="s">
        <v>257</v>
      </c>
      <c r="K58" s="196" t="s">
        <v>37</v>
      </c>
      <c r="L58" s="222"/>
      <c r="M58" s="389">
        <f>H58-I58</f>
        <v>108</v>
      </c>
      <c r="N58" s="194"/>
      <c r="O58" s="1580"/>
      <c r="P58" s="1947"/>
      <c r="Q58" s="194" t="s">
        <v>36</v>
      </c>
      <c r="R58" s="1945"/>
      <c r="S58" s="1946"/>
      <c r="T58" s="293"/>
      <c r="U58" s="2148"/>
      <c r="V58" s="2149"/>
      <c r="W58" s="972"/>
      <c r="X58" s="972"/>
      <c r="Y58" s="972"/>
      <c r="Z58" s="972"/>
      <c r="AA58" s="972"/>
      <c r="AB58" s="972"/>
      <c r="AC58" s="972"/>
      <c r="AD58" s="972"/>
      <c r="AE58" s="972"/>
      <c r="AF58" s="972"/>
      <c r="AG58" s="972"/>
      <c r="AH58" s="972"/>
      <c r="AI58" s="972"/>
      <c r="AJ58" s="972"/>
      <c r="AK58" s="972"/>
      <c r="AL58" s="972"/>
      <c r="AS58" s="1438" t="b">
        <f t="shared" si="6"/>
        <v>1</v>
      </c>
      <c r="AT58" s="1438" t="b">
        <f t="shared" si="6"/>
        <v>1</v>
      </c>
      <c r="AU58" s="1438" t="b">
        <f t="shared" si="7"/>
        <v>0</v>
      </c>
      <c r="AV58" s="1438" t="b">
        <f t="shared" si="7"/>
        <v>1</v>
      </c>
      <c r="AW58" s="1438" t="b">
        <f t="shared" si="8"/>
        <v>1</v>
      </c>
      <c r="AX58" s="1438" t="b">
        <f t="shared" si="8"/>
        <v>1</v>
      </c>
    </row>
    <row r="59" spans="1:50" s="78" customFormat="1" ht="15.75">
      <c r="A59" s="1359" t="s">
        <v>110</v>
      </c>
      <c r="B59" s="1362" t="s">
        <v>226</v>
      </c>
      <c r="C59" s="465"/>
      <c r="D59" s="85"/>
      <c r="E59" s="85"/>
      <c r="F59" s="1162"/>
      <c r="G59" s="1079">
        <f>G60+G61</f>
        <v>3</v>
      </c>
      <c r="H59" s="1163">
        <f t="shared" si="5"/>
        <v>90</v>
      </c>
      <c r="I59" s="1164"/>
      <c r="J59" s="1165"/>
      <c r="K59" s="1166"/>
      <c r="L59" s="1165"/>
      <c r="M59" s="1167"/>
      <c r="N59" s="181"/>
      <c r="O59" s="1127"/>
      <c r="P59" s="1132"/>
      <c r="Q59" s="114"/>
      <c r="R59" s="1852"/>
      <c r="S59" s="1853"/>
      <c r="T59" s="293"/>
      <c r="U59" s="2148"/>
      <c r="V59" s="2149"/>
      <c r="W59" s="972"/>
      <c r="X59" s="972"/>
      <c r="Y59" s="972"/>
      <c r="Z59" s="972"/>
      <c r="AA59" s="972"/>
      <c r="AB59" s="972"/>
      <c r="AC59" s="972"/>
      <c r="AD59" s="972"/>
      <c r="AE59" s="972"/>
      <c r="AF59" s="972"/>
      <c r="AG59" s="972"/>
      <c r="AH59" s="972"/>
      <c r="AI59" s="972"/>
      <c r="AJ59" s="972"/>
      <c r="AK59" s="972"/>
      <c r="AL59" s="972"/>
      <c r="AS59" s="1438" t="b">
        <f t="shared" si="6"/>
        <v>1</v>
      </c>
      <c r="AT59" s="1438" t="b">
        <f t="shared" si="6"/>
        <v>1</v>
      </c>
      <c r="AU59" s="1438" t="b">
        <f t="shared" si="7"/>
        <v>1</v>
      </c>
      <c r="AV59" s="1438" t="b">
        <f t="shared" si="7"/>
        <v>1</v>
      </c>
      <c r="AW59" s="1438" t="b">
        <f t="shared" si="8"/>
        <v>1</v>
      </c>
      <c r="AX59" s="1438" t="b">
        <f t="shared" si="8"/>
        <v>1</v>
      </c>
    </row>
    <row r="60" spans="1:50" s="78" customFormat="1" ht="15.75">
      <c r="A60" s="1359"/>
      <c r="B60" s="1360" t="s">
        <v>414</v>
      </c>
      <c r="C60" s="465"/>
      <c r="D60" s="85"/>
      <c r="E60" s="85"/>
      <c r="F60" s="1162"/>
      <c r="G60" s="1079">
        <v>0</v>
      </c>
      <c r="H60" s="1163">
        <f t="shared" si="5"/>
        <v>0</v>
      </c>
      <c r="I60" s="1164"/>
      <c r="J60" s="1165"/>
      <c r="K60" s="1166"/>
      <c r="L60" s="1165"/>
      <c r="M60" s="1167"/>
      <c r="N60" s="181"/>
      <c r="O60" s="1549"/>
      <c r="P60" s="1893"/>
      <c r="Q60" s="114"/>
      <c r="R60" s="1852"/>
      <c r="S60" s="1853"/>
      <c r="T60" s="293"/>
      <c r="U60" s="2148"/>
      <c r="V60" s="2149"/>
      <c r="W60" s="972"/>
      <c r="X60" s="972"/>
      <c r="Y60" s="972"/>
      <c r="Z60" s="972"/>
      <c r="AA60" s="972"/>
      <c r="AB60" s="972"/>
      <c r="AC60" s="972"/>
      <c r="AD60" s="972"/>
      <c r="AE60" s="972"/>
      <c r="AF60" s="972"/>
      <c r="AG60" s="972"/>
      <c r="AH60" s="972"/>
      <c r="AI60" s="972"/>
      <c r="AJ60" s="972"/>
      <c r="AK60" s="972"/>
      <c r="AL60" s="972"/>
      <c r="AS60" s="1438" t="b">
        <f t="shared" si="6"/>
        <v>1</v>
      </c>
      <c r="AT60" s="1438" t="b">
        <f t="shared" si="6"/>
        <v>1</v>
      </c>
      <c r="AU60" s="1438" t="b">
        <f t="shared" si="7"/>
        <v>1</v>
      </c>
      <c r="AV60" s="1438" t="b">
        <f t="shared" si="7"/>
        <v>1</v>
      </c>
      <c r="AW60" s="1438" t="b">
        <f t="shared" si="8"/>
        <v>1</v>
      </c>
      <c r="AX60" s="1438" t="b">
        <f t="shared" si="8"/>
        <v>1</v>
      </c>
    </row>
    <row r="61" spans="1:50" s="78" customFormat="1" ht="15.75">
      <c r="A61" s="1346"/>
      <c r="B61" s="1360" t="s">
        <v>42</v>
      </c>
      <c r="C61" s="465"/>
      <c r="D61" s="85">
        <v>2</v>
      </c>
      <c r="E61" s="85"/>
      <c r="F61" s="1162"/>
      <c r="G61" s="1081">
        <v>3</v>
      </c>
      <c r="H61" s="1174">
        <f t="shared" si="5"/>
        <v>90</v>
      </c>
      <c r="I61" s="1169">
        <v>8</v>
      </c>
      <c r="J61" s="222" t="s">
        <v>256</v>
      </c>
      <c r="K61" s="221"/>
      <c r="L61" s="222" t="s">
        <v>37</v>
      </c>
      <c r="M61" s="1175">
        <f>H61-I61</f>
        <v>82</v>
      </c>
      <c r="N61" s="194"/>
      <c r="O61" s="1549" t="s">
        <v>35</v>
      </c>
      <c r="P61" s="1893"/>
      <c r="Q61" s="114"/>
      <c r="R61" s="1852"/>
      <c r="S61" s="1853"/>
      <c r="T61" s="114"/>
      <c r="U61" s="1127"/>
      <c r="V61" s="1094"/>
      <c r="W61" s="972"/>
      <c r="X61" s="972"/>
      <c r="Y61" s="972"/>
      <c r="Z61" s="972"/>
      <c r="AA61" s="972"/>
      <c r="AB61" s="1033">
        <v>8</v>
      </c>
      <c r="AC61" s="972">
        <v>8</v>
      </c>
      <c r="AD61" s="972">
        <v>4</v>
      </c>
      <c r="AE61" s="972"/>
      <c r="AF61" s="972"/>
      <c r="AG61" s="972">
        <v>1</v>
      </c>
      <c r="AH61" s="972"/>
      <c r="AI61" s="973" t="e">
        <f>#REF!+AI14</f>
        <v>#REF!</v>
      </c>
      <c r="AJ61" s="972"/>
      <c r="AK61" s="972"/>
      <c r="AL61" s="972"/>
      <c r="AS61" s="1438" t="b">
        <f t="shared" si="6"/>
        <v>1</v>
      </c>
      <c r="AT61" s="1438" t="b">
        <f t="shared" si="6"/>
        <v>0</v>
      </c>
      <c r="AU61" s="1438" t="b">
        <f t="shared" si="7"/>
        <v>1</v>
      </c>
      <c r="AV61" s="1438" t="b">
        <f t="shared" si="7"/>
        <v>1</v>
      </c>
      <c r="AW61" s="1438" t="b">
        <f t="shared" si="8"/>
        <v>1</v>
      </c>
      <c r="AX61" s="1438" t="b">
        <f t="shared" si="8"/>
        <v>1</v>
      </c>
    </row>
    <row r="62" spans="1:50" s="78" customFormat="1" ht="29.25" customHeight="1">
      <c r="A62" s="1359" t="s">
        <v>127</v>
      </c>
      <c r="B62" s="1365" t="s">
        <v>75</v>
      </c>
      <c r="C62" s="1091"/>
      <c r="D62" s="222"/>
      <c r="E62" s="243"/>
      <c r="F62" s="1086"/>
      <c r="G62" s="1079">
        <f>G63+G64</f>
        <v>3</v>
      </c>
      <c r="H62" s="1171">
        <f>PRODUCT(G62,30)</f>
        <v>90</v>
      </c>
      <c r="I62" s="1176"/>
      <c r="J62" s="430"/>
      <c r="K62" s="439"/>
      <c r="L62" s="430"/>
      <c r="M62" s="1167"/>
      <c r="N62" s="194"/>
      <c r="O62" s="1549"/>
      <c r="P62" s="1893"/>
      <c r="Q62" s="114"/>
      <c r="R62" s="1852"/>
      <c r="S62" s="1853"/>
      <c r="T62" s="114"/>
      <c r="U62" s="1127"/>
      <c r="V62" s="1094"/>
      <c r="W62" s="972"/>
      <c r="X62" s="972"/>
      <c r="Y62" s="972"/>
      <c r="Z62" s="972"/>
      <c r="AA62" s="972"/>
      <c r="AB62" s="1034"/>
      <c r="AC62" s="972"/>
      <c r="AD62" s="972"/>
      <c r="AE62" s="972"/>
      <c r="AF62" s="972"/>
      <c r="AG62" s="972"/>
      <c r="AH62" s="972"/>
      <c r="AI62" s="973"/>
      <c r="AJ62" s="972"/>
      <c r="AK62" s="972"/>
      <c r="AL62" s="972"/>
      <c r="AS62" s="1438" t="b">
        <f t="shared" si="6"/>
        <v>1</v>
      </c>
      <c r="AT62" s="1438" t="b">
        <f t="shared" si="6"/>
        <v>1</v>
      </c>
      <c r="AU62" s="1438" t="b">
        <f t="shared" si="7"/>
        <v>1</v>
      </c>
      <c r="AV62" s="1438" t="b">
        <f t="shared" si="7"/>
        <v>1</v>
      </c>
      <c r="AW62" s="1438" t="b">
        <f t="shared" si="8"/>
        <v>1</v>
      </c>
      <c r="AX62" s="1438" t="b">
        <f t="shared" si="8"/>
        <v>1</v>
      </c>
    </row>
    <row r="63" spans="1:50" s="78" customFormat="1" ht="15.75">
      <c r="A63" s="1359"/>
      <c r="B63" s="1360" t="s">
        <v>414</v>
      </c>
      <c r="C63" s="1091"/>
      <c r="D63" s="222"/>
      <c r="E63" s="243"/>
      <c r="F63" s="1086"/>
      <c r="G63" s="1079"/>
      <c r="H63" s="1171">
        <f>PRODUCT(G63,30)</f>
        <v>30</v>
      </c>
      <c r="I63" s="1176"/>
      <c r="J63" s="430"/>
      <c r="K63" s="439"/>
      <c r="L63" s="430"/>
      <c r="M63" s="1167"/>
      <c r="N63" s="194"/>
      <c r="O63" s="1549"/>
      <c r="P63" s="1893"/>
      <c r="Q63" s="114"/>
      <c r="R63" s="1852"/>
      <c r="S63" s="1853"/>
      <c r="T63" s="114"/>
      <c r="U63" s="1127"/>
      <c r="V63" s="1094"/>
      <c r="W63" s="972"/>
      <c r="X63" s="972"/>
      <c r="Y63" s="972"/>
      <c r="Z63" s="972"/>
      <c r="AA63" s="972"/>
      <c r="AB63" s="1034"/>
      <c r="AC63" s="972"/>
      <c r="AD63" s="972"/>
      <c r="AE63" s="972"/>
      <c r="AF63" s="972"/>
      <c r="AG63" s="972"/>
      <c r="AH63" s="972"/>
      <c r="AI63" s="973"/>
      <c r="AJ63" s="972"/>
      <c r="AK63" s="972"/>
      <c r="AL63" s="972"/>
      <c r="AS63" s="1438" t="b">
        <f t="shared" si="6"/>
        <v>1</v>
      </c>
      <c r="AT63" s="1438" t="b">
        <f t="shared" si="6"/>
        <v>1</v>
      </c>
      <c r="AU63" s="1438" t="b">
        <f t="shared" si="7"/>
        <v>1</v>
      </c>
      <c r="AV63" s="1438" t="b">
        <f t="shared" si="7"/>
        <v>1</v>
      </c>
      <c r="AW63" s="1438" t="b">
        <f t="shared" si="8"/>
        <v>1</v>
      </c>
      <c r="AX63" s="1438" t="b">
        <f t="shared" si="8"/>
        <v>1</v>
      </c>
    </row>
    <row r="64" spans="1:50" s="78" customFormat="1" ht="15.75">
      <c r="A64" s="1359"/>
      <c r="B64" s="1360" t="s">
        <v>42</v>
      </c>
      <c r="C64" s="1091"/>
      <c r="D64" s="222" t="s">
        <v>421</v>
      </c>
      <c r="E64" s="243"/>
      <c r="F64" s="1086"/>
      <c r="G64" s="1079">
        <v>3</v>
      </c>
      <c r="H64" s="1171">
        <f>PRODUCT(G64,30)</f>
        <v>90</v>
      </c>
      <c r="I64" s="1176">
        <v>4</v>
      </c>
      <c r="J64" s="430" t="s">
        <v>256</v>
      </c>
      <c r="K64" s="439"/>
      <c r="L64" s="430"/>
      <c r="M64" s="1167">
        <f>H64-I64</f>
        <v>86</v>
      </c>
      <c r="N64" s="194"/>
      <c r="O64" s="1549"/>
      <c r="P64" s="1893"/>
      <c r="Q64" s="114"/>
      <c r="R64" s="1852"/>
      <c r="S64" s="1853"/>
      <c r="T64" s="114" t="s">
        <v>256</v>
      </c>
      <c r="U64" s="1127"/>
      <c r="V64" s="1094"/>
      <c r="W64" s="972"/>
      <c r="X64" s="972"/>
      <c r="Y64" s="972"/>
      <c r="Z64" s="972"/>
      <c r="AA64" s="972"/>
      <c r="AB64" s="1034"/>
      <c r="AC64" s="972"/>
      <c r="AD64" s="972"/>
      <c r="AE64" s="972"/>
      <c r="AF64" s="972"/>
      <c r="AG64" s="972"/>
      <c r="AH64" s="972"/>
      <c r="AI64" s="973"/>
      <c r="AJ64" s="972"/>
      <c r="AK64" s="972"/>
      <c r="AL64" s="972"/>
      <c r="AS64" s="1438" t="b">
        <f t="shared" si="6"/>
        <v>1</v>
      </c>
      <c r="AT64" s="1438" t="b">
        <f t="shared" si="6"/>
        <v>1</v>
      </c>
      <c r="AU64" s="1438" t="b">
        <f t="shared" si="7"/>
        <v>1</v>
      </c>
      <c r="AV64" s="1438" t="b">
        <f t="shared" si="7"/>
        <v>1</v>
      </c>
      <c r="AW64" s="1438" t="b">
        <f t="shared" si="8"/>
        <v>0</v>
      </c>
      <c r="AX64" s="1438" t="b">
        <f t="shared" si="8"/>
        <v>1</v>
      </c>
    </row>
    <row r="65" spans="1:50" s="78" customFormat="1" ht="15.75">
      <c r="A65" s="1359" t="s">
        <v>130</v>
      </c>
      <c r="B65" s="1366" t="s">
        <v>167</v>
      </c>
      <c r="C65" s="1091"/>
      <c r="D65" s="222"/>
      <c r="E65" s="243"/>
      <c r="F65" s="1086"/>
      <c r="G65" s="1079">
        <f>G66+G67</f>
        <v>3</v>
      </c>
      <c r="H65" s="1177">
        <f aca="true" t="shared" si="9" ref="H65:H73">G65*30</f>
        <v>90</v>
      </c>
      <c r="I65" s="1176"/>
      <c r="J65" s="430"/>
      <c r="K65" s="439"/>
      <c r="L65" s="430"/>
      <c r="M65" s="1167"/>
      <c r="N65" s="194"/>
      <c r="O65" s="1549"/>
      <c r="P65" s="1893"/>
      <c r="Q65" s="114"/>
      <c r="R65" s="1852"/>
      <c r="S65" s="1853"/>
      <c r="T65" s="114"/>
      <c r="U65" s="1127"/>
      <c r="V65" s="1094"/>
      <c r="W65" s="972"/>
      <c r="X65" s="972"/>
      <c r="Y65" s="972"/>
      <c r="Z65" s="972"/>
      <c r="AA65" s="972"/>
      <c r="AB65" s="1034"/>
      <c r="AC65" s="972"/>
      <c r="AD65" s="972"/>
      <c r="AE65" s="972"/>
      <c r="AF65" s="972"/>
      <c r="AG65" s="972"/>
      <c r="AH65" s="972"/>
      <c r="AI65" s="973"/>
      <c r="AJ65" s="972"/>
      <c r="AK65" s="972"/>
      <c r="AL65" s="972"/>
      <c r="AS65" s="1438" t="b">
        <f t="shared" si="6"/>
        <v>1</v>
      </c>
      <c r="AT65" s="1438" t="b">
        <f t="shared" si="6"/>
        <v>1</v>
      </c>
      <c r="AU65" s="1438" t="b">
        <f t="shared" si="7"/>
        <v>1</v>
      </c>
      <c r="AV65" s="1438" t="b">
        <f t="shared" si="7"/>
        <v>1</v>
      </c>
      <c r="AW65" s="1438" t="b">
        <f t="shared" si="8"/>
        <v>1</v>
      </c>
      <c r="AX65" s="1438" t="b">
        <f t="shared" si="8"/>
        <v>1</v>
      </c>
    </row>
    <row r="66" spans="1:50" s="78" customFormat="1" ht="15.75">
      <c r="A66" s="1359"/>
      <c r="B66" s="1360" t="s">
        <v>414</v>
      </c>
      <c r="C66" s="1091"/>
      <c r="D66" s="222"/>
      <c r="E66" s="243"/>
      <c r="F66" s="1086"/>
      <c r="G66" s="1079"/>
      <c r="H66" s="1177">
        <f t="shared" si="9"/>
        <v>0</v>
      </c>
      <c r="I66" s="1176"/>
      <c r="J66" s="430"/>
      <c r="K66" s="439"/>
      <c r="L66" s="430"/>
      <c r="M66" s="1167"/>
      <c r="N66" s="194"/>
      <c r="O66" s="1549"/>
      <c r="P66" s="1893"/>
      <c r="Q66" s="114"/>
      <c r="R66" s="1852"/>
      <c r="S66" s="1853"/>
      <c r="T66" s="114"/>
      <c r="U66" s="1127"/>
      <c r="V66" s="1094"/>
      <c r="W66" s="972"/>
      <c r="X66" s="972"/>
      <c r="Y66" s="972"/>
      <c r="Z66" s="972"/>
      <c r="AA66" s="972"/>
      <c r="AB66" s="1034"/>
      <c r="AC66" s="972"/>
      <c r="AD66" s="972"/>
      <c r="AE66" s="972"/>
      <c r="AF66" s="972"/>
      <c r="AG66" s="972"/>
      <c r="AH66" s="972"/>
      <c r="AI66" s="973"/>
      <c r="AJ66" s="972"/>
      <c r="AK66" s="972"/>
      <c r="AL66" s="972"/>
      <c r="AS66" s="1438" t="b">
        <f t="shared" si="6"/>
        <v>1</v>
      </c>
      <c r="AT66" s="1438" t="b">
        <f t="shared" si="6"/>
        <v>1</v>
      </c>
      <c r="AU66" s="1438" t="b">
        <f t="shared" si="7"/>
        <v>1</v>
      </c>
      <c r="AV66" s="1438" t="b">
        <f t="shared" si="7"/>
        <v>1</v>
      </c>
      <c r="AW66" s="1438" t="b">
        <f t="shared" si="8"/>
        <v>1</v>
      </c>
      <c r="AX66" s="1438" t="b">
        <f t="shared" si="8"/>
        <v>1</v>
      </c>
    </row>
    <row r="67" spans="1:50" s="78" customFormat="1" ht="15.75">
      <c r="A67" s="1359"/>
      <c r="B67" s="1360" t="s">
        <v>42</v>
      </c>
      <c r="C67" s="1091"/>
      <c r="D67" s="222" t="s">
        <v>58</v>
      </c>
      <c r="E67" s="243"/>
      <c r="F67" s="1086"/>
      <c r="G67" s="1079">
        <v>3</v>
      </c>
      <c r="H67" s="1177">
        <f t="shared" si="9"/>
        <v>90</v>
      </c>
      <c r="I67" s="1176">
        <v>4</v>
      </c>
      <c r="J67" s="430" t="s">
        <v>256</v>
      </c>
      <c r="K67" s="439"/>
      <c r="L67" s="430"/>
      <c r="M67" s="1167">
        <f>H67-I67</f>
        <v>86</v>
      </c>
      <c r="N67" s="194"/>
      <c r="O67" s="1549" t="s">
        <v>256</v>
      </c>
      <c r="P67" s="1893"/>
      <c r="Q67" s="114"/>
      <c r="R67" s="1852"/>
      <c r="S67" s="1853"/>
      <c r="T67" s="114"/>
      <c r="U67" s="1127"/>
      <c r="V67" s="1094"/>
      <c r="W67" s="972"/>
      <c r="X67" s="972"/>
      <c r="Y67" s="972"/>
      <c r="Z67" s="972"/>
      <c r="AA67" s="972"/>
      <c r="AB67" s="1034"/>
      <c r="AC67" s="972"/>
      <c r="AD67" s="972"/>
      <c r="AE67" s="972"/>
      <c r="AF67" s="972"/>
      <c r="AG67" s="972"/>
      <c r="AH67" s="972"/>
      <c r="AI67" s="973"/>
      <c r="AJ67" s="972"/>
      <c r="AK67" s="972"/>
      <c r="AL67" s="972"/>
      <c r="AS67" s="1438" t="b">
        <f t="shared" si="6"/>
        <v>1</v>
      </c>
      <c r="AT67" s="1438" t="b">
        <f t="shared" si="6"/>
        <v>0</v>
      </c>
      <c r="AU67" s="1438" t="b">
        <f t="shared" si="7"/>
        <v>1</v>
      </c>
      <c r="AV67" s="1438" t="b">
        <f t="shared" si="7"/>
        <v>1</v>
      </c>
      <c r="AW67" s="1438" t="b">
        <f t="shared" si="8"/>
        <v>1</v>
      </c>
      <c r="AX67" s="1438" t="b">
        <f t="shared" si="8"/>
        <v>1</v>
      </c>
    </row>
    <row r="68" spans="1:50" s="78" customFormat="1" ht="15.75">
      <c r="A68" s="1359" t="s">
        <v>131</v>
      </c>
      <c r="B68" s="1367" t="s">
        <v>179</v>
      </c>
      <c r="C68" s="465"/>
      <c r="D68" s="85"/>
      <c r="E68" s="85"/>
      <c r="F68" s="1178"/>
      <c r="G68" s="1079">
        <f>G69+G70</f>
        <v>3</v>
      </c>
      <c r="H68" s="1179">
        <f t="shared" si="9"/>
        <v>90</v>
      </c>
      <c r="I68" s="1176"/>
      <c r="J68" s="430"/>
      <c r="K68" s="439"/>
      <c r="L68" s="430"/>
      <c r="M68" s="1167"/>
      <c r="N68" s="194"/>
      <c r="O68" s="1549"/>
      <c r="P68" s="1893"/>
      <c r="Q68" s="114"/>
      <c r="R68" s="1852"/>
      <c r="S68" s="1853"/>
      <c r="T68" s="114"/>
      <c r="U68" s="1127"/>
      <c r="V68" s="1094"/>
      <c r="W68" s="972"/>
      <c r="X68" s="972"/>
      <c r="Y68" s="972"/>
      <c r="Z68" s="972"/>
      <c r="AA68" s="972"/>
      <c r="AB68" s="1034"/>
      <c r="AC68" s="972"/>
      <c r="AD68" s="972"/>
      <c r="AE68" s="972"/>
      <c r="AF68" s="972"/>
      <c r="AG68" s="972"/>
      <c r="AH68" s="972"/>
      <c r="AI68" s="973"/>
      <c r="AJ68" s="972"/>
      <c r="AK68" s="972"/>
      <c r="AL68" s="972"/>
      <c r="AS68" s="1438" t="b">
        <f t="shared" si="6"/>
        <v>1</v>
      </c>
      <c r="AT68" s="1438" t="b">
        <f t="shared" si="6"/>
        <v>1</v>
      </c>
      <c r="AU68" s="1438" t="b">
        <f t="shared" si="7"/>
        <v>1</v>
      </c>
      <c r="AV68" s="1438" t="b">
        <f t="shared" si="7"/>
        <v>1</v>
      </c>
      <c r="AW68" s="1438" t="b">
        <f t="shared" si="8"/>
        <v>1</v>
      </c>
      <c r="AX68" s="1438" t="b">
        <f t="shared" si="8"/>
        <v>1</v>
      </c>
    </row>
    <row r="69" spans="1:50" s="78" customFormat="1" ht="15.75">
      <c r="A69" s="1359"/>
      <c r="B69" s="1360" t="s">
        <v>414</v>
      </c>
      <c r="C69" s="465"/>
      <c r="D69" s="85"/>
      <c r="E69" s="85"/>
      <c r="F69" s="1178"/>
      <c r="G69" s="1079">
        <v>0</v>
      </c>
      <c r="H69" s="1163">
        <f t="shared" si="9"/>
        <v>0</v>
      </c>
      <c r="I69" s="1176"/>
      <c r="J69" s="430"/>
      <c r="K69" s="439"/>
      <c r="L69" s="430"/>
      <c r="M69" s="1167"/>
      <c r="N69" s="194"/>
      <c r="O69" s="1180"/>
      <c r="P69" s="1181"/>
      <c r="Q69" s="114"/>
      <c r="R69" s="1852"/>
      <c r="S69" s="1853"/>
      <c r="T69" s="114"/>
      <c r="U69" s="1127"/>
      <c r="V69" s="1094"/>
      <c r="W69" s="972"/>
      <c r="X69" s="972"/>
      <c r="Y69" s="972"/>
      <c r="Z69" s="972"/>
      <c r="AA69" s="972"/>
      <c r="AB69" s="1034"/>
      <c r="AC69" s="972"/>
      <c r="AD69" s="972"/>
      <c r="AE69" s="972"/>
      <c r="AF69" s="972"/>
      <c r="AG69" s="972"/>
      <c r="AH69" s="972"/>
      <c r="AI69" s="973"/>
      <c r="AJ69" s="972"/>
      <c r="AK69" s="972"/>
      <c r="AL69" s="972"/>
      <c r="AM69" s="894">
        <f>G73+G70+G67+G64+G61+G58+G57+G54</f>
        <v>28</v>
      </c>
      <c r="AS69" s="1438" t="b">
        <f t="shared" si="6"/>
        <v>1</v>
      </c>
      <c r="AT69" s="1438" t="b">
        <f t="shared" si="6"/>
        <v>1</v>
      </c>
      <c r="AU69" s="1438" t="b">
        <f t="shared" si="7"/>
        <v>1</v>
      </c>
      <c r="AV69" s="1438" t="b">
        <f t="shared" si="7"/>
        <v>1</v>
      </c>
      <c r="AW69" s="1438" t="b">
        <f t="shared" si="8"/>
        <v>1</v>
      </c>
      <c r="AX69" s="1438" t="b">
        <f t="shared" si="8"/>
        <v>1</v>
      </c>
    </row>
    <row r="70" spans="1:50" s="78" customFormat="1" ht="15.75">
      <c r="A70" s="1359"/>
      <c r="B70" s="1360" t="s">
        <v>42</v>
      </c>
      <c r="C70" s="465"/>
      <c r="D70" s="85">
        <v>3</v>
      </c>
      <c r="E70" s="85"/>
      <c r="F70" s="1162"/>
      <c r="G70" s="1079">
        <v>3</v>
      </c>
      <c r="H70" s="1163">
        <f t="shared" si="9"/>
        <v>90</v>
      </c>
      <c r="I70" s="1176">
        <v>4</v>
      </c>
      <c r="J70" s="430" t="s">
        <v>352</v>
      </c>
      <c r="K70" s="439"/>
      <c r="L70" s="430" t="s">
        <v>352</v>
      </c>
      <c r="M70" s="1167">
        <f>H70-I70</f>
        <v>86</v>
      </c>
      <c r="N70" s="194"/>
      <c r="O70" s="1180"/>
      <c r="P70" s="1181"/>
      <c r="Q70" s="114" t="s">
        <v>256</v>
      </c>
      <c r="R70" s="1852"/>
      <c r="S70" s="1853"/>
      <c r="T70" s="114"/>
      <c r="U70" s="1127"/>
      <c r="V70" s="1094"/>
      <c r="W70" s="972"/>
      <c r="X70" s="972"/>
      <c r="Y70" s="972"/>
      <c r="Z70" s="972"/>
      <c r="AA70" s="972"/>
      <c r="AB70" s="1034"/>
      <c r="AC70" s="972"/>
      <c r="AD70" s="972"/>
      <c r="AE70" s="972"/>
      <c r="AF70" s="972"/>
      <c r="AG70" s="972"/>
      <c r="AH70" s="972"/>
      <c r="AI70" s="973"/>
      <c r="AJ70" s="972"/>
      <c r="AK70" s="972"/>
      <c r="AL70" s="972"/>
      <c r="AS70" s="1438" t="b">
        <f t="shared" si="6"/>
        <v>1</v>
      </c>
      <c r="AT70" s="1438" t="b">
        <f t="shared" si="6"/>
        <v>1</v>
      </c>
      <c r="AU70" s="1438" t="b">
        <f t="shared" si="7"/>
        <v>0</v>
      </c>
      <c r="AV70" s="1438" t="b">
        <f t="shared" si="7"/>
        <v>1</v>
      </c>
      <c r="AW70" s="1438" t="b">
        <f t="shared" si="8"/>
        <v>1</v>
      </c>
      <c r="AX70" s="1438" t="b">
        <f t="shared" si="8"/>
        <v>1</v>
      </c>
    </row>
    <row r="71" spans="1:50" s="78" customFormat="1" ht="31.5">
      <c r="A71" s="1359" t="s">
        <v>466</v>
      </c>
      <c r="B71" s="1368" t="s">
        <v>441</v>
      </c>
      <c r="C71" s="1091"/>
      <c r="D71" s="222"/>
      <c r="E71" s="243"/>
      <c r="F71" s="1086"/>
      <c r="G71" s="477">
        <f>G72+G73</f>
        <v>3</v>
      </c>
      <c r="H71" s="1182">
        <f>H72+H73</f>
        <v>90</v>
      </c>
      <c r="I71" s="1183"/>
      <c r="J71" s="1184"/>
      <c r="K71" s="1185"/>
      <c r="L71" s="1184"/>
      <c r="M71" s="1186"/>
      <c r="N71" s="1187"/>
      <c r="O71" s="1180"/>
      <c r="P71" s="1181"/>
      <c r="Q71" s="114"/>
      <c r="R71" s="1852"/>
      <c r="S71" s="1853"/>
      <c r="T71" s="114"/>
      <c r="U71" s="1180"/>
      <c r="V71" s="2152"/>
      <c r="W71" s="972"/>
      <c r="X71" s="972"/>
      <c r="Y71" s="972"/>
      <c r="Z71" s="972"/>
      <c r="AA71" s="972"/>
      <c r="AB71" s="1034"/>
      <c r="AC71" s="972"/>
      <c r="AD71" s="972"/>
      <c r="AE71" s="972"/>
      <c r="AF71" s="972"/>
      <c r="AG71" s="972"/>
      <c r="AH71" s="972"/>
      <c r="AI71" s="973"/>
      <c r="AJ71" s="972"/>
      <c r="AK71" s="972"/>
      <c r="AL71" s="972"/>
      <c r="AS71" s="1438" t="b">
        <f t="shared" si="6"/>
        <v>1</v>
      </c>
      <c r="AT71" s="1438" t="b">
        <f t="shared" si="6"/>
        <v>1</v>
      </c>
      <c r="AU71" s="1438" t="b">
        <f t="shared" si="7"/>
        <v>1</v>
      </c>
      <c r="AV71" s="1438" t="b">
        <f t="shared" si="7"/>
        <v>1</v>
      </c>
      <c r="AW71" s="1438" t="b">
        <f t="shared" si="8"/>
        <v>1</v>
      </c>
      <c r="AX71" s="1438" t="b">
        <f t="shared" si="8"/>
        <v>1</v>
      </c>
    </row>
    <row r="72" spans="1:50" s="78" customFormat="1" ht="15.75">
      <c r="A72" s="1369"/>
      <c r="B72" s="1360" t="s">
        <v>414</v>
      </c>
      <c r="C72" s="1091"/>
      <c r="D72" s="222"/>
      <c r="E72" s="243"/>
      <c r="F72" s="1086"/>
      <c r="G72" s="1079">
        <v>0</v>
      </c>
      <c r="H72" s="1188">
        <f t="shared" si="9"/>
        <v>0</v>
      </c>
      <c r="I72" s="1169"/>
      <c r="J72" s="1189"/>
      <c r="K72" s="1190"/>
      <c r="L72" s="222"/>
      <c r="M72" s="1191"/>
      <c r="N72" s="194"/>
      <c r="O72" s="1549"/>
      <c r="P72" s="1893"/>
      <c r="Q72" s="114"/>
      <c r="R72" s="1852"/>
      <c r="S72" s="1853"/>
      <c r="T72" s="114"/>
      <c r="U72" s="8"/>
      <c r="V72" s="2153"/>
      <c r="W72" s="972"/>
      <c r="X72" s="972"/>
      <c r="Y72" s="972"/>
      <c r="Z72" s="972"/>
      <c r="AA72" s="972"/>
      <c r="AB72" s="1037"/>
      <c r="AC72" s="972"/>
      <c r="AD72" s="972"/>
      <c r="AE72" s="972"/>
      <c r="AF72" s="972"/>
      <c r="AG72" s="972"/>
      <c r="AH72" s="972"/>
      <c r="AI72" s="973"/>
      <c r="AJ72" s="972"/>
      <c r="AK72" s="972"/>
      <c r="AL72" s="972"/>
      <c r="AS72" s="1438" t="b">
        <f t="shared" si="6"/>
        <v>1</v>
      </c>
      <c r="AT72" s="1438" t="b">
        <f t="shared" si="6"/>
        <v>1</v>
      </c>
      <c r="AU72" s="1438" t="b">
        <f t="shared" si="7"/>
        <v>1</v>
      </c>
      <c r="AV72" s="1438" t="b">
        <f t="shared" si="7"/>
        <v>1</v>
      </c>
      <c r="AW72" s="1438" t="b">
        <f t="shared" si="8"/>
        <v>1</v>
      </c>
      <c r="AX72" s="1438" t="b">
        <f t="shared" si="8"/>
        <v>1</v>
      </c>
    </row>
    <row r="73" spans="1:50" s="78" customFormat="1" ht="16.5" thickBot="1">
      <c r="A73" s="1370"/>
      <c r="B73" s="1371" t="s">
        <v>42</v>
      </c>
      <c r="C73" s="1356"/>
      <c r="D73" s="382" t="s">
        <v>317</v>
      </c>
      <c r="E73" s="1192"/>
      <c r="F73" s="1146"/>
      <c r="G73" s="1193">
        <v>3</v>
      </c>
      <c r="H73" s="1194">
        <f t="shared" si="9"/>
        <v>90</v>
      </c>
      <c r="I73" s="1195">
        <v>4</v>
      </c>
      <c r="J73" s="1196" t="s">
        <v>256</v>
      </c>
      <c r="K73" s="1197"/>
      <c r="L73" s="1196"/>
      <c r="M73" s="1198"/>
      <c r="N73" s="1158"/>
      <c r="O73" s="1941"/>
      <c r="P73" s="1942"/>
      <c r="Q73" s="152"/>
      <c r="R73" s="2154"/>
      <c r="S73" s="2155"/>
      <c r="T73" s="274"/>
      <c r="U73" s="1498" t="s">
        <v>256</v>
      </c>
      <c r="V73" s="2156"/>
      <c r="W73" s="972"/>
      <c r="X73" s="972"/>
      <c r="Y73" s="972"/>
      <c r="Z73" s="972"/>
      <c r="AA73" s="972"/>
      <c r="AB73" s="1037"/>
      <c r="AC73" s="972"/>
      <c r="AD73" s="972"/>
      <c r="AE73" s="972"/>
      <c r="AF73" s="972"/>
      <c r="AG73" s="972"/>
      <c r="AH73" s="972"/>
      <c r="AI73" s="973"/>
      <c r="AJ73" s="972"/>
      <c r="AK73" s="972"/>
      <c r="AL73" s="972"/>
      <c r="AS73" s="1438" t="b">
        <f t="shared" si="6"/>
        <v>1</v>
      </c>
      <c r="AT73" s="1438" t="b">
        <f t="shared" si="6"/>
        <v>1</v>
      </c>
      <c r="AU73" s="1438" t="b">
        <f t="shared" si="7"/>
        <v>1</v>
      </c>
      <c r="AV73" s="1438" t="b">
        <f t="shared" si="7"/>
        <v>1</v>
      </c>
      <c r="AW73" s="1438" t="b">
        <f t="shared" si="8"/>
        <v>1</v>
      </c>
      <c r="AX73" s="1438" t="b">
        <f t="shared" si="8"/>
        <v>0</v>
      </c>
    </row>
    <row r="74" spans="1:38" ht="16.5" customHeight="1" thickBot="1">
      <c r="A74" s="1628" t="s">
        <v>111</v>
      </c>
      <c r="B74" s="1629"/>
      <c r="C74" s="1636"/>
      <c r="D74" s="1636"/>
      <c r="E74" s="1636"/>
      <c r="F74" s="1637"/>
      <c r="G74" s="574">
        <f>G52+G55+G59+G62+G65+G68+G71</f>
        <v>28</v>
      </c>
      <c r="H74" s="1199">
        <f>H52+H55+H59+H62+H65+H68+H71</f>
        <v>840</v>
      </c>
      <c r="I74" s="1200"/>
      <c r="J74" s="576"/>
      <c r="K74" s="577"/>
      <c r="L74" s="578"/>
      <c r="M74" s="579"/>
      <c r="N74" s="580"/>
      <c r="O74" s="1534"/>
      <c r="P74" s="1535"/>
      <c r="Q74" s="1201"/>
      <c r="R74" s="1941"/>
      <c r="S74" s="2157"/>
      <c r="T74" s="581"/>
      <c r="U74" s="582"/>
      <c r="V74" s="583"/>
      <c r="W74" s="965"/>
      <c r="X74" s="965"/>
      <c r="Y74" s="965"/>
      <c r="Z74" s="965"/>
      <c r="AA74" s="965">
        <f>30*G74</f>
        <v>840</v>
      </c>
      <c r="AB74" s="965"/>
      <c r="AC74" s="965"/>
      <c r="AD74" s="965"/>
      <c r="AE74" s="965"/>
      <c r="AF74" s="965"/>
      <c r="AG74" s="965"/>
      <c r="AH74" s="965">
        <f>30*G74</f>
        <v>840</v>
      </c>
      <c r="AI74" s="965"/>
      <c r="AJ74" s="965"/>
      <c r="AK74" s="965"/>
      <c r="AL74" s="965"/>
    </row>
    <row r="75" spans="1:52" ht="15.75" customHeight="1" thickBot="1">
      <c r="A75" s="1628" t="s">
        <v>61</v>
      </c>
      <c r="B75" s="1629"/>
      <c r="C75" s="1629"/>
      <c r="D75" s="1629"/>
      <c r="E75" s="1629"/>
      <c r="F75" s="1630"/>
      <c r="G75" s="268">
        <f>G53+G56+G60+G63+G66+G69+G72</f>
        <v>0</v>
      </c>
      <c r="H75" s="1153">
        <f>H53+H56+H60+H63+H66+H69+H72</f>
        <v>30</v>
      </c>
      <c r="I75" s="1202"/>
      <c r="J75" s="270"/>
      <c r="K75" s="290"/>
      <c r="L75" s="291"/>
      <c r="M75" s="161"/>
      <c r="N75" s="271"/>
      <c r="O75" s="1573"/>
      <c r="P75" s="1574"/>
      <c r="Q75" s="272"/>
      <c r="R75" s="1573"/>
      <c r="S75" s="1574"/>
      <c r="T75" s="272"/>
      <c r="U75" s="273"/>
      <c r="V75" s="180"/>
      <c r="W75" s="965"/>
      <c r="X75" s="965"/>
      <c r="Y75" s="965"/>
      <c r="Z75" s="965"/>
      <c r="AA75" s="965">
        <f>30*G75</f>
        <v>0</v>
      </c>
      <c r="AB75" s="965"/>
      <c r="AC75" s="965"/>
      <c r="AD75" s="965"/>
      <c r="AE75" s="965"/>
      <c r="AF75" s="965"/>
      <c r="AG75" s="965"/>
      <c r="AH75" s="965">
        <f>30*G75</f>
        <v>0</v>
      </c>
      <c r="AI75" s="965"/>
      <c r="AJ75" s="965"/>
      <c r="AK75" s="965"/>
      <c r="AL75" s="965"/>
      <c r="AY75" s="1450"/>
      <c r="AZ75" s="1450"/>
    </row>
    <row r="76" spans="1:52" s="983" customFormat="1" ht="16.5" customHeight="1" thickBot="1">
      <c r="A76" s="1635" t="s">
        <v>122</v>
      </c>
      <c r="B76" s="1636"/>
      <c r="C76" s="1636"/>
      <c r="D76" s="1636"/>
      <c r="E76" s="1636"/>
      <c r="F76" s="1637"/>
      <c r="G76" s="101">
        <f>G54+G57+G58+G61+G64+G67+G70+G73</f>
        <v>28</v>
      </c>
      <c r="H76" s="1153">
        <f>H54+H57+H58+H61+H64+H67+H70+H73</f>
        <v>840</v>
      </c>
      <c r="I76" s="1203">
        <f>SUM(I52:I71)</f>
        <v>50</v>
      </c>
      <c r="J76" s="283"/>
      <c r="K76" s="292"/>
      <c r="L76" s="292"/>
      <c r="M76" s="103">
        <f>SUM(M52:M71)</f>
        <v>700</v>
      </c>
      <c r="N76" s="276"/>
      <c r="O76" s="1534" t="s">
        <v>514</v>
      </c>
      <c r="P76" s="1535"/>
      <c r="Q76" s="274" t="s">
        <v>162</v>
      </c>
      <c r="R76" s="1534"/>
      <c r="S76" s="1535"/>
      <c r="T76" s="572" t="s">
        <v>256</v>
      </c>
      <c r="U76" s="1498" t="s">
        <v>256</v>
      </c>
      <c r="V76" s="178"/>
      <c r="AA76" s="965">
        <f>30*G76</f>
        <v>840</v>
      </c>
      <c r="AH76" s="965">
        <f>30*G76</f>
        <v>840</v>
      </c>
      <c r="AS76" s="1446">
        <f aca="true" t="shared" si="10" ref="AS76:AX76">SUMIF(AS52:AS73,FALSE,$G52:$G73)</f>
        <v>0</v>
      </c>
      <c r="AT76" s="1446">
        <f t="shared" si="10"/>
        <v>15</v>
      </c>
      <c r="AU76" s="1446">
        <f t="shared" si="10"/>
        <v>7</v>
      </c>
      <c r="AV76" s="1446">
        <f t="shared" si="10"/>
        <v>0</v>
      </c>
      <c r="AW76" s="1446">
        <f t="shared" si="10"/>
        <v>3</v>
      </c>
      <c r="AX76" s="1446">
        <f t="shared" si="10"/>
        <v>3</v>
      </c>
      <c r="AY76" s="1000">
        <f>SUM(AS76:AX76)</f>
        <v>28</v>
      </c>
      <c r="AZ76" s="1000" t="s">
        <v>546</v>
      </c>
    </row>
    <row r="77" spans="1:52" ht="22.5" customHeight="1" hidden="1">
      <c r="A77" s="1750" t="s">
        <v>404</v>
      </c>
      <c r="B77" s="1751"/>
      <c r="C77" s="1751"/>
      <c r="D77" s="1751"/>
      <c r="E77" s="1751"/>
      <c r="F77" s="1751"/>
      <c r="G77" s="1752"/>
      <c r="H77" s="1752"/>
      <c r="I77" s="1752"/>
      <c r="J77" s="1752"/>
      <c r="K77" s="1752"/>
      <c r="L77" s="1752"/>
      <c r="M77" s="1752"/>
      <c r="N77" s="1752"/>
      <c r="O77" s="1752"/>
      <c r="P77" s="1752"/>
      <c r="Q77" s="1752"/>
      <c r="R77" s="1752"/>
      <c r="S77" s="1752"/>
      <c r="T77" s="1752"/>
      <c r="U77" s="1752"/>
      <c r="V77" s="1753"/>
      <c r="W77" s="965"/>
      <c r="X77" s="965"/>
      <c r="Y77" s="965"/>
      <c r="Z77" s="965"/>
      <c r="AA77" s="965"/>
      <c r="AB77" s="965"/>
      <c r="AC77" s="965"/>
      <c r="AD77" s="965"/>
      <c r="AE77" s="965"/>
      <c r="AF77" s="965"/>
      <c r="AG77" s="965"/>
      <c r="AH77" s="965"/>
      <c r="AI77" s="965"/>
      <c r="AJ77" s="965"/>
      <c r="AK77" s="965"/>
      <c r="AL77" s="965"/>
      <c r="AY77" s="1450"/>
      <c r="AZ77" s="1450"/>
    </row>
    <row r="78" spans="1:52" s="427" customFormat="1" ht="15.75" customHeight="1" hidden="1" thickBot="1">
      <c r="A78" s="1594" t="s">
        <v>405</v>
      </c>
      <c r="B78" s="1595"/>
      <c r="C78" s="1595"/>
      <c r="D78" s="1595"/>
      <c r="E78" s="1595"/>
      <c r="F78" s="1595"/>
      <c r="G78" s="1595"/>
      <c r="H78" s="1595"/>
      <c r="I78" s="1595"/>
      <c r="J78" s="1595"/>
      <c r="K78" s="1595"/>
      <c r="L78" s="1595"/>
      <c r="M78" s="1595"/>
      <c r="N78" s="1595"/>
      <c r="O78" s="1595"/>
      <c r="P78" s="1595"/>
      <c r="Q78" s="1595"/>
      <c r="R78" s="1595"/>
      <c r="S78" s="1595"/>
      <c r="T78" s="1595"/>
      <c r="U78" s="1595"/>
      <c r="V78" s="1596"/>
      <c r="W78" s="1045"/>
      <c r="X78" s="1045"/>
      <c r="Y78" s="1045"/>
      <c r="Z78" s="1045"/>
      <c r="AA78" s="1045"/>
      <c r="AB78" s="1045"/>
      <c r="AC78" s="1045"/>
      <c r="AD78" s="1045"/>
      <c r="AE78" s="1045"/>
      <c r="AF78" s="1045"/>
      <c r="AG78" s="1045"/>
      <c r="AH78" s="1045"/>
      <c r="AI78" s="1045"/>
      <c r="AJ78" s="1045"/>
      <c r="AK78" s="1045"/>
      <c r="AL78" s="1045"/>
      <c r="AS78" s="1440"/>
      <c r="AT78" s="1440"/>
      <c r="AU78" s="1440"/>
      <c r="AV78" s="1440"/>
      <c r="AW78" s="1440"/>
      <c r="AX78" s="1440"/>
      <c r="AY78" s="1451"/>
      <c r="AZ78" s="1451"/>
    </row>
    <row r="79" spans="1:52" s="427" customFormat="1" ht="15.75" customHeight="1" hidden="1" thickBot="1">
      <c r="A79" s="1594" t="s">
        <v>406</v>
      </c>
      <c r="B79" s="1595"/>
      <c r="C79" s="1595"/>
      <c r="D79" s="1595"/>
      <c r="E79" s="1595"/>
      <c r="F79" s="1595"/>
      <c r="G79" s="1595"/>
      <c r="H79" s="1595"/>
      <c r="I79" s="1595"/>
      <c r="J79" s="1595"/>
      <c r="K79" s="1595"/>
      <c r="L79" s="1595"/>
      <c r="M79" s="1595"/>
      <c r="N79" s="1595"/>
      <c r="O79" s="1595"/>
      <c r="P79" s="1595"/>
      <c r="Q79" s="1595"/>
      <c r="R79" s="1595"/>
      <c r="S79" s="1595"/>
      <c r="T79" s="1595"/>
      <c r="U79" s="1595"/>
      <c r="V79" s="1596"/>
      <c r="W79" s="1045"/>
      <c r="X79" s="1045"/>
      <c r="Y79" s="1045"/>
      <c r="Z79" s="1045"/>
      <c r="AA79" s="1045"/>
      <c r="AB79" s="1045"/>
      <c r="AC79" s="1045"/>
      <c r="AD79" s="1045"/>
      <c r="AE79" s="1045"/>
      <c r="AF79" s="1045"/>
      <c r="AG79" s="1045"/>
      <c r="AH79" s="1045"/>
      <c r="AI79" s="1045"/>
      <c r="AJ79" s="1045"/>
      <c r="AK79" s="1045"/>
      <c r="AL79" s="1045"/>
      <c r="AS79" s="1440"/>
      <c r="AT79" s="1440"/>
      <c r="AU79" s="1440"/>
      <c r="AV79" s="1440"/>
      <c r="AW79" s="1440"/>
      <c r="AX79" s="1440"/>
      <c r="AY79" s="1451"/>
      <c r="AZ79" s="1451"/>
    </row>
    <row r="80" spans="1:52" s="78" customFormat="1" ht="31.5" hidden="1">
      <c r="A80" s="1372" t="s">
        <v>116</v>
      </c>
      <c r="B80" s="1373" t="s">
        <v>69</v>
      </c>
      <c r="C80" s="1374"/>
      <c r="D80" s="183"/>
      <c r="E80" s="1204"/>
      <c r="F80" s="1205"/>
      <c r="G80" s="1206">
        <f>G81+G82</f>
        <v>6.5</v>
      </c>
      <c r="H80" s="1207">
        <f aca="true" t="shared" si="11" ref="H80:H85">G80*30</f>
        <v>195</v>
      </c>
      <c r="I80" s="1208"/>
      <c r="J80" s="16"/>
      <c r="K80" s="16"/>
      <c r="L80" s="16"/>
      <c r="M80" s="233"/>
      <c r="N80" s="192"/>
      <c r="O80" s="1553"/>
      <c r="P80" s="1554"/>
      <c r="Q80" s="234"/>
      <c r="R80" s="1553"/>
      <c r="S80" s="1554"/>
      <c r="T80" s="234"/>
      <c r="U80" s="108"/>
      <c r="V80" s="107"/>
      <c r="W80" s="972"/>
      <c r="X80" s="972"/>
      <c r="Y80" s="972"/>
      <c r="Z80" s="972"/>
      <c r="AA80" s="972"/>
      <c r="AB80" s="972"/>
      <c r="AC80" s="972"/>
      <c r="AD80" s="972"/>
      <c r="AE80" s="972"/>
      <c r="AF80" s="972"/>
      <c r="AG80" s="972"/>
      <c r="AH80" s="972" t="s">
        <v>315</v>
      </c>
      <c r="AI80" s="973">
        <f>SUMIF(AG$80:AG$94,1,G$80:G$94)</f>
        <v>11</v>
      </c>
      <c r="AJ80" s="972"/>
      <c r="AK80" s="972"/>
      <c r="AL80" s="972"/>
      <c r="AS80" s="1438"/>
      <c r="AT80" s="1438"/>
      <c r="AU80" s="1438"/>
      <c r="AV80" s="1438"/>
      <c r="AW80" s="1438"/>
      <c r="AX80" s="1438"/>
      <c r="AY80" s="1449"/>
      <c r="AZ80" s="1449"/>
    </row>
    <row r="81" spans="1:52" s="78" customFormat="1" ht="18" hidden="1">
      <c r="A81" s="1375"/>
      <c r="B81" s="1376" t="s">
        <v>41</v>
      </c>
      <c r="C81" s="1377"/>
      <c r="D81" s="208"/>
      <c r="E81" s="248"/>
      <c r="F81" s="1209"/>
      <c r="G81" s="1210">
        <v>2.5</v>
      </c>
      <c r="H81" s="1211">
        <f t="shared" si="11"/>
        <v>75</v>
      </c>
      <c r="I81" s="1208"/>
      <c r="J81" s="16"/>
      <c r="K81" s="16"/>
      <c r="L81" s="16"/>
      <c r="M81" s="233"/>
      <c r="N81" s="19"/>
      <c r="O81" s="1532"/>
      <c r="P81" s="1533"/>
      <c r="Q81" s="234"/>
      <c r="R81" s="1532"/>
      <c r="S81" s="1533"/>
      <c r="T81" s="234"/>
      <c r="U81" s="108"/>
      <c r="V81" s="107"/>
      <c r="W81" s="972"/>
      <c r="X81" s="972"/>
      <c r="Y81" s="972"/>
      <c r="Z81" s="972"/>
      <c r="AA81" s="972"/>
      <c r="AB81" s="972"/>
      <c r="AC81" s="972"/>
      <c r="AD81" s="972"/>
      <c r="AE81" s="972"/>
      <c r="AF81" s="972"/>
      <c r="AG81" s="972"/>
      <c r="AH81" s="972" t="s">
        <v>316</v>
      </c>
      <c r="AI81" s="973">
        <f>SUMIF(AG$80:AG$94,2,G$80:G$94)</f>
        <v>6</v>
      </c>
      <c r="AJ81" s="972"/>
      <c r="AK81" s="972"/>
      <c r="AL81" s="972"/>
      <c r="AS81" s="1438"/>
      <c r="AT81" s="1438"/>
      <c r="AU81" s="1438"/>
      <c r="AV81" s="1438"/>
      <c r="AW81" s="1438"/>
      <c r="AX81" s="1438"/>
      <c r="AY81" s="1449"/>
      <c r="AZ81" s="1449"/>
    </row>
    <row r="82" spans="1:52" s="78" customFormat="1" ht="18" hidden="1">
      <c r="A82" s="1378" t="s">
        <v>193</v>
      </c>
      <c r="B82" s="1379" t="s">
        <v>42</v>
      </c>
      <c r="C82" s="1377">
        <v>4</v>
      </c>
      <c r="D82" s="208"/>
      <c r="E82" s="248"/>
      <c r="F82" s="1209"/>
      <c r="G82" s="1212">
        <v>4</v>
      </c>
      <c r="H82" s="1177">
        <f t="shared" si="11"/>
        <v>120</v>
      </c>
      <c r="I82" s="1208">
        <v>12</v>
      </c>
      <c r="J82" s="16" t="s">
        <v>257</v>
      </c>
      <c r="K82" s="16"/>
      <c r="L82" s="16" t="s">
        <v>256</v>
      </c>
      <c r="M82" s="233">
        <f>H82-I82</f>
        <v>108</v>
      </c>
      <c r="N82" s="19"/>
      <c r="O82" s="1532"/>
      <c r="P82" s="1533"/>
      <c r="Q82" s="234"/>
      <c r="R82" s="1532" t="s">
        <v>163</v>
      </c>
      <c r="S82" s="1533"/>
      <c r="T82" s="234"/>
      <c r="U82" s="108"/>
      <c r="V82" s="107"/>
      <c r="W82" s="972"/>
      <c r="X82" s="972"/>
      <c r="Y82" s="972"/>
      <c r="Z82" s="972"/>
      <c r="AA82" s="972"/>
      <c r="AB82" s="972"/>
      <c r="AC82" s="972"/>
      <c r="AD82" s="972"/>
      <c r="AE82" s="972"/>
      <c r="AF82" s="972"/>
      <c r="AG82" s="972">
        <v>2</v>
      </c>
      <c r="AH82" s="972" t="s">
        <v>22</v>
      </c>
      <c r="AI82" s="973">
        <f>SUMIF(AG$80:AG$94,3,G$80:G$94)</f>
        <v>0</v>
      </c>
      <c r="AJ82" s="972"/>
      <c r="AK82" s="972"/>
      <c r="AL82" s="972"/>
      <c r="AS82" s="1438"/>
      <c r="AT82" s="1438"/>
      <c r="AU82" s="1438"/>
      <c r="AV82" s="1438"/>
      <c r="AW82" s="1438"/>
      <c r="AX82" s="1438"/>
      <c r="AY82" s="1449"/>
      <c r="AZ82" s="1449"/>
    </row>
    <row r="83" spans="1:52" s="78" customFormat="1" ht="31.5" hidden="1">
      <c r="A83" s="1380" t="s">
        <v>117</v>
      </c>
      <c r="B83" s="1381" t="s">
        <v>62</v>
      </c>
      <c r="C83" s="1091"/>
      <c r="D83" s="208"/>
      <c r="E83" s="239"/>
      <c r="F83" s="1213"/>
      <c r="G83" s="1182">
        <v>3</v>
      </c>
      <c r="H83" s="1177">
        <f t="shared" si="11"/>
        <v>90</v>
      </c>
      <c r="I83" s="1214"/>
      <c r="J83" s="16"/>
      <c r="K83" s="214"/>
      <c r="L83" s="214"/>
      <c r="M83" s="236"/>
      <c r="N83" s="19"/>
      <c r="O83" s="1532"/>
      <c r="P83" s="1533"/>
      <c r="Q83" s="202"/>
      <c r="R83" s="1557"/>
      <c r="S83" s="1558"/>
      <c r="T83" s="234"/>
      <c r="U83" s="108"/>
      <c r="V83" s="107"/>
      <c r="W83" s="972"/>
      <c r="X83" s="972"/>
      <c r="Y83" s="972"/>
      <c r="Z83" s="972"/>
      <c r="AA83" s="972"/>
      <c r="AB83" s="972"/>
      <c r="AC83" s="972"/>
      <c r="AD83" s="972"/>
      <c r="AE83" s="972"/>
      <c r="AF83" s="972"/>
      <c r="AG83" s="972"/>
      <c r="AH83" s="972"/>
      <c r="AI83" s="973">
        <f>SUM(AI80:AI82)</f>
        <v>17</v>
      </c>
      <c r="AJ83" s="972"/>
      <c r="AK83" s="972"/>
      <c r="AL83" s="972"/>
      <c r="AS83" s="1438"/>
      <c r="AT83" s="1438"/>
      <c r="AU83" s="1438"/>
      <c r="AV83" s="1438"/>
      <c r="AW83" s="1438"/>
      <c r="AX83" s="1438"/>
      <c r="AY83" s="1449"/>
      <c r="AZ83" s="1449"/>
    </row>
    <row r="84" spans="1:52" s="605" customFormat="1" ht="18" hidden="1">
      <c r="A84" s="1375"/>
      <c r="B84" s="1376" t="s">
        <v>41</v>
      </c>
      <c r="C84" s="1377"/>
      <c r="D84" s="208"/>
      <c r="E84" s="248"/>
      <c r="F84" s="1209"/>
      <c r="G84" s="1210">
        <v>1</v>
      </c>
      <c r="H84" s="1211">
        <f t="shared" si="11"/>
        <v>30</v>
      </c>
      <c r="I84" s="1208"/>
      <c r="J84" s="16"/>
      <c r="K84" s="16"/>
      <c r="L84" s="16"/>
      <c r="M84" s="233"/>
      <c r="N84" s="19"/>
      <c r="O84" s="1532"/>
      <c r="P84" s="1533"/>
      <c r="Q84" s="234"/>
      <c r="R84" s="1557"/>
      <c r="S84" s="1558"/>
      <c r="T84" s="234"/>
      <c r="U84" s="108"/>
      <c r="V84" s="107"/>
      <c r="W84" s="1048"/>
      <c r="X84" s="1048"/>
      <c r="Y84" s="1048"/>
      <c r="Z84" s="1048"/>
      <c r="AA84" s="1048"/>
      <c r="AB84" s="1048"/>
      <c r="AC84" s="1048"/>
      <c r="AD84" s="1048"/>
      <c r="AE84" s="1048"/>
      <c r="AF84" s="1048"/>
      <c r="AG84" s="1048"/>
      <c r="AH84" s="1048"/>
      <c r="AI84" s="1048"/>
      <c r="AJ84" s="1048"/>
      <c r="AK84" s="1048"/>
      <c r="AL84" s="1048"/>
      <c r="AS84" s="1441"/>
      <c r="AT84" s="1441"/>
      <c r="AU84" s="1441"/>
      <c r="AV84" s="1441"/>
      <c r="AW84" s="1441"/>
      <c r="AX84" s="1441"/>
      <c r="AY84" s="1452"/>
      <c r="AZ84" s="1452"/>
    </row>
    <row r="85" spans="1:52" s="78" customFormat="1" ht="18" hidden="1">
      <c r="A85" s="1378" t="s">
        <v>194</v>
      </c>
      <c r="B85" s="1382" t="s">
        <v>42</v>
      </c>
      <c r="C85" s="1377"/>
      <c r="D85" s="203">
        <v>3</v>
      </c>
      <c r="E85" s="248"/>
      <c r="F85" s="1209"/>
      <c r="G85" s="1212">
        <v>2</v>
      </c>
      <c r="H85" s="1177">
        <f t="shared" si="11"/>
        <v>60</v>
      </c>
      <c r="I85" s="1208">
        <v>8</v>
      </c>
      <c r="J85" s="172">
        <v>8</v>
      </c>
      <c r="K85" s="214"/>
      <c r="L85" s="214"/>
      <c r="M85" s="233">
        <f>H85-I85</f>
        <v>52</v>
      </c>
      <c r="N85" s="19"/>
      <c r="O85" s="1532"/>
      <c r="P85" s="1533"/>
      <c r="Q85" s="174">
        <v>8</v>
      </c>
      <c r="R85" s="1557"/>
      <c r="S85" s="1558"/>
      <c r="T85" s="234"/>
      <c r="U85" s="108"/>
      <c r="V85" s="107"/>
      <c r="W85" s="972"/>
      <c r="X85" s="972"/>
      <c r="Y85" s="972"/>
      <c r="Z85" s="972"/>
      <c r="AA85" s="972"/>
      <c r="AB85" s="972"/>
      <c r="AC85" s="972"/>
      <c r="AD85" s="972"/>
      <c r="AE85" s="972"/>
      <c r="AF85" s="972"/>
      <c r="AG85" s="972">
        <v>2</v>
      </c>
      <c r="AH85" s="972"/>
      <c r="AI85" s="972"/>
      <c r="AJ85" s="972"/>
      <c r="AK85" s="972"/>
      <c r="AL85" s="972"/>
      <c r="AS85" s="1438"/>
      <c r="AT85" s="1438"/>
      <c r="AU85" s="1438"/>
      <c r="AV85" s="1438"/>
      <c r="AW85" s="1438"/>
      <c r="AX85" s="1438"/>
      <c r="AY85" s="1449"/>
      <c r="AZ85" s="1449"/>
    </row>
    <row r="86" spans="1:52" s="78" customFormat="1" ht="36" customHeight="1" hidden="1">
      <c r="A86" s="1380" t="s">
        <v>195</v>
      </c>
      <c r="B86" s="1383" t="s">
        <v>51</v>
      </c>
      <c r="C86" s="1384"/>
      <c r="D86" s="430"/>
      <c r="E86" s="115"/>
      <c r="F86" s="1215"/>
      <c r="G86" s="1216">
        <f>G87+G88</f>
        <v>7.5</v>
      </c>
      <c r="H86" s="1168">
        <f>PRODUCT(G86,30)</f>
        <v>225</v>
      </c>
      <c r="I86" s="1217"/>
      <c r="J86" s="431"/>
      <c r="K86" s="431"/>
      <c r="L86" s="431"/>
      <c r="M86" s="432"/>
      <c r="N86" s="181"/>
      <c r="O86" s="1532"/>
      <c r="P86" s="1533"/>
      <c r="Q86" s="433"/>
      <c r="R86" s="1557"/>
      <c r="S86" s="1558"/>
      <c r="T86" s="434"/>
      <c r="U86" s="431"/>
      <c r="V86" s="435"/>
      <c r="W86" s="972"/>
      <c r="X86" s="972"/>
      <c r="Y86" s="972"/>
      <c r="Z86" s="972"/>
      <c r="AA86" s="972"/>
      <c r="AB86" s="972"/>
      <c r="AC86" s="972"/>
      <c r="AD86" s="972"/>
      <c r="AE86" s="972"/>
      <c r="AF86" s="972"/>
      <c r="AG86" s="972"/>
      <c r="AH86" s="972"/>
      <c r="AI86" s="972"/>
      <c r="AJ86" s="972"/>
      <c r="AK86" s="972"/>
      <c r="AL86" s="972"/>
      <c r="AS86" s="1438"/>
      <c r="AT86" s="1438"/>
      <c r="AU86" s="1438"/>
      <c r="AV86" s="1438"/>
      <c r="AW86" s="1438"/>
      <c r="AX86" s="1438"/>
      <c r="AY86" s="1449"/>
      <c r="AZ86" s="1449"/>
    </row>
    <row r="87" spans="1:52" s="78" customFormat="1" ht="18.75" customHeight="1" hidden="1">
      <c r="A87" s="1375"/>
      <c r="B87" s="1376" t="s">
        <v>41</v>
      </c>
      <c r="C87" s="1377"/>
      <c r="D87" s="208"/>
      <c r="E87" s="248"/>
      <c r="F87" s="1218"/>
      <c r="G87" s="1219">
        <v>3.5</v>
      </c>
      <c r="H87" s="1220">
        <f>PRODUCT(G87,30)</f>
        <v>105</v>
      </c>
      <c r="I87" s="1221"/>
      <c r="J87" s="208"/>
      <c r="K87" s="214"/>
      <c r="L87" s="16"/>
      <c r="M87" s="236"/>
      <c r="N87" s="19"/>
      <c r="O87" s="1532"/>
      <c r="P87" s="1533"/>
      <c r="Q87" s="436"/>
      <c r="R87" s="1557"/>
      <c r="S87" s="1558"/>
      <c r="T87" s="275"/>
      <c r="U87" s="6"/>
      <c r="V87" s="107"/>
      <c r="W87" s="972"/>
      <c r="X87" s="972"/>
      <c r="Y87" s="972"/>
      <c r="Z87" s="972"/>
      <c r="AA87" s="972"/>
      <c r="AB87" s="972"/>
      <c r="AC87" s="972"/>
      <c r="AD87" s="972"/>
      <c r="AE87" s="972"/>
      <c r="AF87" s="972"/>
      <c r="AG87" s="972"/>
      <c r="AH87" s="972"/>
      <c r="AI87" s="972"/>
      <c r="AJ87" s="972"/>
      <c r="AK87" s="972"/>
      <c r="AL87" s="972"/>
      <c r="AS87" s="1438"/>
      <c r="AT87" s="1438"/>
      <c r="AU87" s="1438"/>
      <c r="AV87" s="1438"/>
      <c r="AW87" s="1438"/>
      <c r="AX87" s="1438"/>
      <c r="AY87" s="1449"/>
      <c r="AZ87" s="1449"/>
    </row>
    <row r="88" spans="1:52" s="78" customFormat="1" ht="20.25" customHeight="1" hidden="1">
      <c r="A88" s="1378" t="s">
        <v>196</v>
      </c>
      <c r="B88" s="1382" t="s">
        <v>42</v>
      </c>
      <c r="C88" s="1377">
        <v>2</v>
      </c>
      <c r="D88" s="208"/>
      <c r="E88" s="248"/>
      <c r="F88" s="1218"/>
      <c r="G88" s="1182">
        <v>4</v>
      </c>
      <c r="H88" s="1171">
        <f>PRODUCT(G88,30)</f>
        <v>120</v>
      </c>
      <c r="I88" s="1222">
        <v>10</v>
      </c>
      <c r="J88" s="16" t="s">
        <v>257</v>
      </c>
      <c r="K88" s="16"/>
      <c r="L88" s="16" t="s">
        <v>265</v>
      </c>
      <c r="M88" s="236">
        <f>H88-I88</f>
        <v>110</v>
      </c>
      <c r="N88" s="19"/>
      <c r="O88" s="1532" t="s">
        <v>266</v>
      </c>
      <c r="P88" s="1533"/>
      <c r="Q88" s="20"/>
      <c r="R88" s="1557"/>
      <c r="S88" s="1558"/>
      <c r="T88" s="275"/>
      <c r="U88" s="6"/>
      <c r="V88" s="107"/>
      <c r="W88" s="972"/>
      <c r="X88" s="972"/>
      <c r="Y88" s="972"/>
      <c r="Z88" s="972"/>
      <c r="AA88" s="972"/>
      <c r="AB88" s="972"/>
      <c r="AC88" s="972"/>
      <c r="AD88" s="972"/>
      <c r="AE88" s="972"/>
      <c r="AF88" s="972"/>
      <c r="AG88" s="972">
        <v>1</v>
      </c>
      <c r="AH88" s="972"/>
      <c r="AI88" s="972"/>
      <c r="AJ88" s="972"/>
      <c r="AK88" s="972"/>
      <c r="AL88" s="972"/>
      <c r="AS88" s="1438"/>
      <c r="AT88" s="1438"/>
      <c r="AU88" s="1438"/>
      <c r="AV88" s="1438"/>
      <c r="AW88" s="1438"/>
      <c r="AX88" s="1438"/>
      <c r="AY88" s="1449"/>
      <c r="AZ88" s="1449"/>
    </row>
    <row r="89" spans="1:52" s="78" customFormat="1" ht="18" hidden="1">
      <c r="A89" s="1380" t="s">
        <v>197</v>
      </c>
      <c r="B89" s="1385" t="s">
        <v>120</v>
      </c>
      <c r="C89" s="1384"/>
      <c r="D89" s="430"/>
      <c r="E89" s="115"/>
      <c r="F89" s="1215"/>
      <c r="G89" s="1216">
        <f>G90+G91</f>
        <v>5</v>
      </c>
      <c r="H89" s="1223">
        <f aca="true" t="shared" si="12" ref="H89:H97">G89*30</f>
        <v>150</v>
      </c>
      <c r="I89" s="1224"/>
      <c r="J89" s="65"/>
      <c r="K89" s="65"/>
      <c r="L89" s="65"/>
      <c r="M89" s="432"/>
      <c r="N89" s="440"/>
      <c r="O89" s="1532"/>
      <c r="P89" s="1533"/>
      <c r="Q89" s="441"/>
      <c r="R89" s="1557"/>
      <c r="S89" s="1558"/>
      <c r="T89" s="442"/>
      <c r="U89" s="112"/>
      <c r="V89" s="435"/>
      <c r="W89" s="972"/>
      <c r="X89" s="972"/>
      <c r="Y89" s="972"/>
      <c r="Z89" s="972"/>
      <c r="AA89" s="972"/>
      <c r="AB89" s="972"/>
      <c r="AC89" s="972"/>
      <c r="AD89" s="972"/>
      <c r="AE89" s="972"/>
      <c r="AF89" s="972"/>
      <c r="AG89" s="972"/>
      <c r="AH89" s="972"/>
      <c r="AI89" s="972"/>
      <c r="AJ89" s="972"/>
      <c r="AK89" s="972"/>
      <c r="AL89" s="972"/>
      <c r="AS89" s="1438"/>
      <c r="AT89" s="1438"/>
      <c r="AU89" s="1438"/>
      <c r="AV89" s="1438"/>
      <c r="AW89" s="1438"/>
      <c r="AX89" s="1438"/>
      <c r="AY89" s="1449"/>
      <c r="AZ89" s="1449"/>
    </row>
    <row r="90" spans="1:52" s="78" customFormat="1" ht="18" hidden="1">
      <c r="A90" s="1375"/>
      <c r="B90" s="1376" t="s">
        <v>41</v>
      </c>
      <c r="C90" s="1377"/>
      <c r="D90" s="208"/>
      <c r="E90" s="248"/>
      <c r="F90" s="1209"/>
      <c r="G90" s="1219">
        <v>1</v>
      </c>
      <c r="H90" s="1211">
        <f t="shared" si="12"/>
        <v>30</v>
      </c>
      <c r="I90" s="1221"/>
      <c r="J90" s="16"/>
      <c r="K90" s="16"/>
      <c r="L90" s="16"/>
      <c r="M90" s="236"/>
      <c r="N90" s="19"/>
      <c r="O90" s="1532"/>
      <c r="P90" s="1533"/>
      <c r="Q90" s="202"/>
      <c r="R90" s="1557"/>
      <c r="S90" s="1558"/>
      <c r="T90" s="234"/>
      <c r="U90" s="108"/>
      <c r="V90" s="107"/>
      <c r="W90" s="972"/>
      <c r="X90" s="972"/>
      <c r="Y90" s="972"/>
      <c r="Z90" s="972"/>
      <c r="AA90" s="972"/>
      <c r="AB90" s="972"/>
      <c r="AC90" s="972"/>
      <c r="AD90" s="972"/>
      <c r="AE90" s="972"/>
      <c r="AF90" s="972"/>
      <c r="AG90" s="972"/>
      <c r="AH90" s="972"/>
      <c r="AI90" s="972"/>
      <c r="AJ90" s="972"/>
      <c r="AK90" s="972"/>
      <c r="AL90" s="972"/>
      <c r="AS90" s="1438"/>
      <c r="AT90" s="1438"/>
      <c r="AU90" s="1438"/>
      <c r="AV90" s="1438"/>
      <c r="AW90" s="1438"/>
      <c r="AX90" s="1438"/>
      <c r="AY90" s="1449"/>
      <c r="AZ90" s="1449"/>
    </row>
    <row r="91" spans="1:52" s="78" customFormat="1" ht="18" hidden="1">
      <c r="A91" s="1378" t="s">
        <v>198</v>
      </c>
      <c r="B91" s="1382" t="s">
        <v>42</v>
      </c>
      <c r="C91" s="1377"/>
      <c r="D91" s="203">
        <v>2</v>
      </c>
      <c r="E91" s="248"/>
      <c r="F91" s="1209"/>
      <c r="G91" s="1182">
        <v>4</v>
      </c>
      <c r="H91" s="1177">
        <f t="shared" si="12"/>
        <v>120</v>
      </c>
      <c r="I91" s="1222">
        <v>6</v>
      </c>
      <c r="J91" s="16" t="s">
        <v>256</v>
      </c>
      <c r="K91" s="16"/>
      <c r="L91" s="16" t="s">
        <v>265</v>
      </c>
      <c r="M91" s="236">
        <f>H91-I91</f>
        <v>114</v>
      </c>
      <c r="N91" s="19"/>
      <c r="O91" s="1532" t="s">
        <v>83</v>
      </c>
      <c r="P91" s="1533"/>
      <c r="Q91" s="202"/>
      <c r="R91" s="1557"/>
      <c r="S91" s="1558"/>
      <c r="T91" s="234"/>
      <c r="U91" s="108"/>
      <c r="V91" s="107"/>
      <c r="W91" s="972"/>
      <c r="X91" s="972"/>
      <c r="Y91" s="972"/>
      <c r="Z91" s="972"/>
      <c r="AA91" s="972"/>
      <c r="AB91" s="972"/>
      <c r="AC91" s="972"/>
      <c r="AD91" s="972"/>
      <c r="AE91" s="972"/>
      <c r="AF91" s="972"/>
      <c r="AG91" s="972">
        <v>1</v>
      </c>
      <c r="AH91" s="972"/>
      <c r="AI91" s="972"/>
      <c r="AJ91" s="972"/>
      <c r="AK91" s="972"/>
      <c r="AL91" s="972"/>
      <c r="AS91" s="1438"/>
      <c r="AT91" s="1438"/>
      <c r="AU91" s="1438"/>
      <c r="AV91" s="1438"/>
      <c r="AW91" s="1438"/>
      <c r="AX91" s="1438"/>
      <c r="AY91" s="1449"/>
      <c r="AZ91" s="1449"/>
    </row>
    <row r="92" spans="1:52" s="78" customFormat="1" ht="31.5" hidden="1">
      <c r="A92" s="1380" t="s">
        <v>199</v>
      </c>
      <c r="B92" s="1386" t="s">
        <v>46</v>
      </c>
      <c r="C92" s="1350"/>
      <c r="D92" s="208"/>
      <c r="E92" s="243"/>
      <c r="F92" s="1086"/>
      <c r="G92" s="1182">
        <f>G93+G94</f>
        <v>4</v>
      </c>
      <c r="H92" s="1177">
        <f t="shared" si="12"/>
        <v>120</v>
      </c>
      <c r="I92" s="1224"/>
      <c r="J92" s="65"/>
      <c r="K92" s="65"/>
      <c r="L92" s="65"/>
      <c r="M92" s="432"/>
      <c r="N92" s="20"/>
      <c r="O92" s="1532"/>
      <c r="P92" s="1533"/>
      <c r="Q92" s="234"/>
      <c r="R92" s="1557"/>
      <c r="S92" s="1558"/>
      <c r="T92" s="234"/>
      <c r="U92" s="108"/>
      <c r="V92" s="107"/>
      <c r="W92" s="972"/>
      <c r="X92" s="972"/>
      <c r="Y92" s="972"/>
      <c r="Z92" s="972"/>
      <c r="AA92" s="972"/>
      <c r="AB92" s="972"/>
      <c r="AC92" s="972"/>
      <c r="AD92" s="972"/>
      <c r="AE92" s="972"/>
      <c r="AF92" s="972"/>
      <c r="AG92" s="972"/>
      <c r="AH92" s="972"/>
      <c r="AI92" s="972"/>
      <c r="AJ92" s="972"/>
      <c r="AK92" s="972"/>
      <c r="AL92" s="972"/>
      <c r="AS92" s="1438"/>
      <c r="AT92" s="1438"/>
      <c r="AU92" s="1438"/>
      <c r="AV92" s="1438"/>
      <c r="AW92" s="1438"/>
      <c r="AX92" s="1438"/>
      <c r="AY92" s="1449"/>
      <c r="AZ92" s="1449"/>
    </row>
    <row r="93" spans="1:52" s="78" customFormat="1" ht="18" hidden="1">
      <c r="A93" s="1375"/>
      <c r="B93" s="1376" t="s">
        <v>41</v>
      </c>
      <c r="C93" s="1377"/>
      <c r="D93" s="208"/>
      <c r="E93" s="248"/>
      <c r="F93" s="1209"/>
      <c r="G93" s="1219">
        <v>1</v>
      </c>
      <c r="H93" s="1211">
        <f t="shared" si="12"/>
        <v>30</v>
      </c>
      <c r="I93" s="1221"/>
      <c r="J93" s="16"/>
      <c r="K93" s="16"/>
      <c r="L93" s="16"/>
      <c r="M93" s="236"/>
      <c r="N93" s="19"/>
      <c r="O93" s="1532"/>
      <c r="P93" s="1533"/>
      <c r="Q93" s="202"/>
      <c r="R93" s="1557"/>
      <c r="S93" s="1558"/>
      <c r="T93" s="234"/>
      <c r="U93" s="108"/>
      <c r="V93" s="107"/>
      <c r="W93" s="972"/>
      <c r="X93" s="972"/>
      <c r="Y93" s="972"/>
      <c r="Z93" s="972"/>
      <c r="AA93" s="972"/>
      <c r="AB93" s="972"/>
      <c r="AC93" s="972"/>
      <c r="AD93" s="972"/>
      <c r="AE93" s="972"/>
      <c r="AF93" s="972"/>
      <c r="AG93" s="972"/>
      <c r="AH93" s="972"/>
      <c r="AI93" s="972"/>
      <c r="AJ93" s="972"/>
      <c r="AK93" s="972"/>
      <c r="AL93" s="972"/>
      <c r="AS93" s="1438"/>
      <c r="AT93" s="1438"/>
      <c r="AU93" s="1438"/>
      <c r="AV93" s="1438"/>
      <c r="AW93" s="1438"/>
      <c r="AX93" s="1438"/>
      <c r="AY93" s="1449"/>
      <c r="AZ93" s="1449"/>
    </row>
    <row r="94" spans="1:52" s="78" customFormat="1" ht="18.75" hidden="1" thickBot="1">
      <c r="A94" s="1387" t="s">
        <v>200</v>
      </c>
      <c r="B94" s="1388" t="s">
        <v>42</v>
      </c>
      <c r="C94" s="1389">
        <v>2</v>
      </c>
      <c r="D94" s="263"/>
      <c r="E94" s="1225"/>
      <c r="F94" s="1226"/>
      <c r="G94" s="1182">
        <v>3</v>
      </c>
      <c r="H94" s="1177">
        <f t="shared" si="12"/>
        <v>90</v>
      </c>
      <c r="I94" s="1221">
        <v>10</v>
      </c>
      <c r="J94" s="16" t="s">
        <v>257</v>
      </c>
      <c r="K94" s="214"/>
      <c r="L94" s="16" t="s">
        <v>265</v>
      </c>
      <c r="M94" s="236">
        <f>H94-I94</f>
        <v>80</v>
      </c>
      <c r="N94" s="90"/>
      <c r="O94" s="1538" t="s">
        <v>266</v>
      </c>
      <c r="P94" s="1539"/>
      <c r="Q94" s="446"/>
      <c r="R94" s="1557"/>
      <c r="S94" s="1558"/>
      <c r="T94" s="234"/>
      <c r="U94" s="108"/>
      <c r="V94" s="107"/>
      <c r="W94" s="972"/>
      <c r="X94" s="972"/>
      <c r="Y94" s="972"/>
      <c r="Z94" s="972"/>
      <c r="AA94" s="972"/>
      <c r="AB94" s="972"/>
      <c r="AC94" s="972"/>
      <c r="AD94" s="972"/>
      <c r="AE94" s="972"/>
      <c r="AF94" s="972"/>
      <c r="AG94" s="972">
        <v>1</v>
      </c>
      <c r="AH94" s="972"/>
      <c r="AI94" s="972"/>
      <c r="AJ94" s="972"/>
      <c r="AK94" s="972"/>
      <c r="AL94" s="972"/>
      <c r="AS94" s="1438"/>
      <c r="AT94" s="1438"/>
      <c r="AU94" s="1438"/>
      <c r="AV94" s="1438"/>
      <c r="AW94" s="1438"/>
      <c r="AX94" s="1438"/>
      <c r="AY94" s="1449"/>
      <c r="AZ94" s="1449"/>
    </row>
    <row r="95" spans="1:52" ht="24" customHeight="1" hidden="1" thickBot="1">
      <c r="A95" s="1625" t="s">
        <v>143</v>
      </c>
      <c r="B95" s="1626"/>
      <c r="C95" s="1626"/>
      <c r="D95" s="1626"/>
      <c r="E95" s="1626"/>
      <c r="F95" s="1627"/>
      <c r="G95" s="1153">
        <f>G92+G89+G86+G83+G80</f>
        <v>26</v>
      </c>
      <c r="H95" s="1227">
        <f t="shared" si="12"/>
        <v>780</v>
      </c>
      <c r="I95" s="1228"/>
      <c r="J95" s="183"/>
      <c r="K95" s="183"/>
      <c r="L95" s="183"/>
      <c r="M95" s="448"/>
      <c r="N95" s="276"/>
      <c r="O95" s="1534"/>
      <c r="P95" s="1535"/>
      <c r="Q95" s="276"/>
      <c r="R95" s="1577"/>
      <c r="S95" s="1565"/>
      <c r="T95" s="277"/>
      <c r="U95" s="278"/>
      <c r="V95" s="180"/>
      <c r="W95" s="965"/>
      <c r="X95" s="965"/>
      <c r="Y95" s="965"/>
      <c r="Z95" s="965"/>
      <c r="AA95" s="965">
        <f>30*G95</f>
        <v>780</v>
      </c>
      <c r="AB95" s="965"/>
      <c r="AC95" s="965"/>
      <c r="AD95" s="965"/>
      <c r="AE95" s="965"/>
      <c r="AF95" s="965"/>
      <c r="AG95" s="965"/>
      <c r="AH95" s="965">
        <f>30*G95</f>
        <v>780</v>
      </c>
      <c r="AI95" s="965"/>
      <c r="AJ95" s="965"/>
      <c r="AK95" s="965"/>
      <c r="AL95" s="965"/>
      <c r="AY95" s="1450"/>
      <c r="AZ95" s="1450"/>
    </row>
    <row r="96" spans="1:52" ht="18.75" hidden="1" thickBot="1">
      <c r="A96" s="1628" t="s">
        <v>61</v>
      </c>
      <c r="B96" s="1629"/>
      <c r="C96" s="1629"/>
      <c r="D96" s="1629"/>
      <c r="E96" s="1629"/>
      <c r="F96" s="1629"/>
      <c r="G96" s="1153">
        <f>G93+G90+G87+G84+G81</f>
        <v>9</v>
      </c>
      <c r="H96" s="1227">
        <f t="shared" si="12"/>
        <v>270</v>
      </c>
      <c r="I96" s="1229"/>
      <c r="J96" s="447"/>
      <c r="K96" s="447"/>
      <c r="L96" s="447"/>
      <c r="M96" s="448"/>
      <c r="N96" s="271"/>
      <c r="O96" s="1573"/>
      <c r="P96" s="1574"/>
      <c r="Q96" s="276"/>
      <c r="R96" s="1577"/>
      <c r="S96" s="1565"/>
      <c r="T96" s="363"/>
      <c r="U96" s="278"/>
      <c r="V96" s="180"/>
      <c r="W96" s="965"/>
      <c r="X96" s="965"/>
      <c r="Y96" s="965"/>
      <c r="Z96" s="965"/>
      <c r="AA96" s="965">
        <f>30*G96</f>
        <v>270</v>
      </c>
      <c r="AB96" s="965"/>
      <c r="AC96" s="965"/>
      <c r="AD96" s="965"/>
      <c r="AE96" s="965"/>
      <c r="AF96" s="965"/>
      <c r="AG96" s="965"/>
      <c r="AH96" s="965">
        <f>30*G96</f>
        <v>270</v>
      </c>
      <c r="AI96" s="965"/>
      <c r="AJ96" s="965"/>
      <c r="AK96" s="965"/>
      <c r="AL96" s="965"/>
      <c r="AY96" s="1450"/>
      <c r="AZ96" s="1450"/>
    </row>
    <row r="97" spans="1:52" ht="18.75" hidden="1" thickBot="1">
      <c r="A97" s="1628" t="s">
        <v>144</v>
      </c>
      <c r="B97" s="1629"/>
      <c r="C97" s="1629"/>
      <c r="D97" s="1629"/>
      <c r="E97" s="1629"/>
      <c r="F97" s="1629"/>
      <c r="G97" s="1153">
        <f>G94+G91+G88+G85+G82</f>
        <v>17</v>
      </c>
      <c r="H97" s="1227">
        <f t="shared" si="12"/>
        <v>510</v>
      </c>
      <c r="I97" s="1228">
        <f>SUM(I80:I94)</f>
        <v>46</v>
      </c>
      <c r="J97" s="447" t="s">
        <v>332</v>
      </c>
      <c r="K97" s="447"/>
      <c r="L97" s="283" t="s">
        <v>333</v>
      </c>
      <c r="M97" s="447">
        <f>SUM(M80:M94)</f>
        <v>464</v>
      </c>
      <c r="N97" s="276"/>
      <c r="O97" s="1534" t="s">
        <v>270</v>
      </c>
      <c r="P97" s="1535"/>
      <c r="Q97" s="276" t="s">
        <v>257</v>
      </c>
      <c r="R97" s="1586" t="s">
        <v>163</v>
      </c>
      <c r="S97" s="1587"/>
      <c r="T97" s="277"/>
      <c r="U97" s="278"/>
      <c r="V97" s="180"/>
      <c r="W97" s="965"/>
      <c r="X97" s="965"/>
      <c r="Y97" s="965"/>
      <c r="Z97" s="965"/>
      <c r="AA97" s="965">
        <f>30*G97</f>
        <v>510</v>
      </c>
      <c r="AB97" s="965"/>
      <c r="AC97" s="965"/>
      <c r="AD97" s="965"/>
      <c r="AE97" s="965"/>
      <c r="AF97" s="965"/>
      <c r="AG97" s="965"/>
      <c r="AH97" s="965">
        <f>30*G97</f>
        <v>510</v>
      </c>
      <c r="AI97" s="965"/>
      <c r="AJ97" s="965"/>
      <c r="AK97" s="965"/>
      <c r="AL97" s="965"/>
      <c r="AY97" s="1450"/>
      <c r="AZ97" s="1450"/>
    </row>
    <row r="98" spans="1:52" ht="18" hidden="1">
      <c r="A98" s="343"/>
      <c r="B98" s="364"/>
      <c r="C98" s="364"/>
      <c r="D98" s="364"/>
      <c r="E98" s="364"/>
      <c r="F98" s="364"/>
      <c r="G98" s="348"/>
      <c r="H98" s="450"/>
      <c r="I98" s="451"/>
      <c r="J98" s="452"/>
      <c r="K98" s="452"/>
      <c r="L98" s="452"/>
      <c r="M98" s="451"/>
      <c r="N98" s="358"/>
      <c r="O98" s="358"/>
      <c r="P98" s="550"/>
      <c r="Q98" s="358"/>
      <c r="R98" s="551"/>
      <c r="S98" s="358"/>
      <c r="T98" s="534"/>
      <c r="U98" s="534"/>
      <c r="V98" s="552"/>
      <c r="W98" s="965"/>
      <c r="X98" s="965"/>
      <c r="Y98" s="965"/>
      <c r="Z98" s="965"/>
      <c r="AA98" s="965"/>
      <c r="AB98" s="965"/>
      <c r="AC98" s="965"/>
      <c r="AD98" s="965"/>
      <c r="AE98" s="965"/>
      <c r="AF98" s="965"/>
      <c r="AG98" s="965"/>
      <c r="AH98" s="965"/>
      <c r="AI98" s="965"/>
      <c r="AJ98" s="965"/>
      <c r="AK98" s="965"/>
      <c r="AL98" s="965"/>
      <c r="AY98" s="1450"/>
      <c r="AZ98" s="1450"/>
    </row>
    <row r="99" spans="1:52" ht="15.75" customHeight="1" thickBot="1">
      <c r="A99" s="1689" t="s">
        <v>428</v>
      </c>
      <c r="B99" s="1690"/>
      <c r="C99" s="1690"/>
      <c r="D99" s="1690"/>
      <c r="E99" s="1690"/>
      <c r="F99" s="1690"/>
      <c r="G99" s="1690"/>
      <c r="H99" s="1690"/>
      <c r="I99" s="1690"/>
      <c r="J99" s="1690"/>
      <c r="K99" s="1690"/>
      <c r="L99" s="1690"/>
      <c r="M99" s="1690"/>
      <c r="N99" s="1690"/>
      <c r="O99" s="1690"/>
      <c r="P99" s="1690"/>
      <c r="Q99" s="1690"/>
      <c r="R99" s="1690"/>
      <c r="S99" s="1690"/>
      <c r="T99" s="1690"/>
      <c r="U99" s="1690"/>
      <c r="V99" s="1587"/>
      <c r="W99" s="965"/>
      <c r="X99" s="965"/>
      <c r="Y99" s="965"/>
      <c r="Z99" s="965"/>
      <c r="AA99" s="965"/>
      <c r="AB99" s="965"/>
      <c r="AC99" s="965"/>
      <c r="AD99" s="965"/>
      <c r="AE99" s="965"/>
      <c r="AF99" s="965"/>
      <c r="AG99" s="965"/>
      <c r="AH99" s="965"/>
      <c r="AI99" s="965"/>
      <c r="AJ99" s="965"/>
      <c r="AK99" s="965"/>
      <c r="AL99" s="965"/>
      <c r="AY99" s="1449">
        <f>SUMIF(B52:B73,"*фахової*",G52:G73)</f>
        <v>0</v>
      </c>
      <c r="AZ99" s="1450" t="s">
        <v>547</v>
      </c>
    </row>
    <row r="100" spans="1:38" ht="31.5">
      <c r="A100" s="1390" t="s">
        <v>429</v>
      </c>
      <c r="B100" s="1391" t="s">
        <v>430</v>
      </c>
      <c r="C100" s="1392"/>
      <c r="D100" s="1230"/>
      <c r="E100" s="1230"/>
      <c r="F100" s="1231"/>
      <c r="G100" s="1232">
        <v>3</v>
      </c>
      <c r="H100" s="1233">
        <f>G100*30</f>
        <v>90</v>
      </c>
      <c r="I100" s="1234"/>
      <c r="J100" s="57"/>
      <c r="K100" s="57"/>
      <c r="L100" s="57"/>
      <c r="M100" s="1235"/>
      <c r="N100" s="58"/>
      <c r="O100" s="1588"/>
      <c r="P100" s="1589"/>
      <c r="Q100" s="58"/>
      <c r="R100" s="1582"/>
      <c r="S100" s="1583"/>
      <c r="T100" s="281"/>
      <c r="U100" s="282"/>
      <c r="V100" s="113"/>
      <c r="W100" s="965"/>
      <c r="X100" s="965"/>
      <c r="Y100" s="965"/>
      <c r="Z100" s="965"/>
      <c r="AA100" s="965"/>
      <c r="AB100" s="965"/>
      <c r="AC100" s="965"/>
      <c r="AD100" s="965"/>
      <c r="AE100" s="965"/>
      <c r="AF100" s="965"/>
      <c r="AG100" s="965"/>
      <c r="AH100" s="965"/>
      <c r="AI100" s="965"/>
      <c r="AJ100" s="965"/>
      <c r="AK100" s="965"/>
      <c r="AL100" s="965"/>
    </row>
    <row r="101" spans="1:39" ht="31.5">
      <c r="A101" s="1393" t="s">
        <v>431</v>
      </c>
      <c r="B101" s="1394" t="s">
        <v>432</v>
      </c>
      <c r="C101" s="1395"/>
      <c r="D101" s="522"/>
      <c r="E101" s="522"/>
      <c r="F101" s="1236"/>
      <c r="G101" s="1237">
        <v>4</v>
      </c>
      <c r="H101" s="1238">
        <f>G101*30</f>
        <v>120</v>
      </c>
      <c r="I101" s="347"/>
      <c r="J101" s="85"/>
      <c r="K101" s="85"/>
      <c r="L101" s="85"/>
      <c r="M101" s="1239"/>
      <c r="N101" s="194"/>
      <c r="O101" s="1580"/>
      <c r="P101" s="1581"/>
      <c r="Q101" s="194"/>
      <c r="R101" s="1584"/>
      <c r="S101" s="1585"/>
      <c r="T101" s="275"/>
      <c r="U101" s="237"/>
      <c r="V101" s="107"/>
      <c r="W101" s="965"/>
      <c r="X101" s="965"/>
      <c r="Y101" s="965"/>
      <c r="Z101" s="965"/>
      <c r="AA101" s="965"/>
      <c r="AB101" s="965"/>
      <c r="AC101" s="965"/>
      <c r="AD101" s="965"/>
      <c r="AE101" s="965"/>
      <c r="AF101" s="965"/>
      <c r="AG101" s="965"/>
      <c r="AH101" s="965"/>
      <c r="AI101" s="965"/>
      <c r="AJ101" s="965"/>
      <c r="AK101" s="965"/>
      <c r="AL101" s="965"/>
      <c r="AM101" s="916">
        <f>G110+G105+AM69+AM38</f>
        <v>95.5</v>
      </c>
    </row>
    <row r="102" spans="1:52" ht="18.75" thickBot="1">
      <c r="A102" s="1396" t="s">
        <v>433</v>
      </c>
      <c r="B102" s="1397" t="s">
        <v>631</v>
      </c>
      <c r="C102" s="1243"/>
      <c r="D102" s="54" t="s">
        <v>317</v>
      </c>
      <c r="E102" s="54"/>
      <c r="F102" s="1240"/>
      <c r="G102" s="1241">
        <v>4</v>
      </c>
      <c r="H102" s="1242">
        <f>G102*30</f>
        <v>120</v>
      </c>
      <c r="I102" s="1243"/>
      <c r="J102" s="54"/>
      <c r="K102" s="54"/>
      <c r="L102" s="54"/>
      <c r="M102" s="1244"/>
      <c r="N102" s="1245"/>
      <c r="O102" s="1957"/>
      <c r="P102" s="1596"/>
      <c r="Q102" s="1245"/>
      <c r="R102" s="2158"/>
      <c r="S102" s="2159"/>
      <c r="T102" s="286"/>
      <c r="U102" s="287"/>
      <c r="V102" s="267"/>
      <c r="W102" s="1065"/>
      <c r="X102" s="1065"/>
      <c r="Y102" s="1065"/>
      <c r="Z102" s="1065"/>
      <c r="AA102" s="1065"/>
      <c r="AB102" s="1065"/>
      <c r="AC102" s="1065"/>
      <c r="AD102" s="1065"/>
      <c r="AE102" s="1065"/>
      <c r="AF102" s="1065"/>
      <c r="AG102" s="1065"/>
      <c r="AH102" s="1065"/>
      <c r="AI102" s="1065"/>
      <c r="AJ102" s="1065"/>
      <c r="AK102" s="1065"/>
      <c r="AL102" s="965"/>
      <c r="AX102" s="372">
        <v>4</v>
      </c>
      <c r="AY102" s="1450">
        <v>4</v>
      </c>
      <c r="AZ102" s="1450" t="s">
        <v>546</v>
      </c>
    </row>
    <row r="103" spans="1:52" ht="13.5" customHeight="1" thickBot="1">
      <c r="A103" s="1635" t="s">
        <v>434</v>
      </c>
      <c r="B103" s="1629"/>
      <c r="C103" s="1629"/>
      <c r="D103" s="1629"/>
      <c r="E103" s="1629"/>
      <c r="F103" s="1630"/>
      <c r="G103" s="268">
        <f>G100+G101+G102</f>
        <v>11</v>
      </c>
      <c r="H103" s="1153">
        <f>H100+H101+H102</f>
        <v>330</v>
      </c>
      <c r="I103" s="1246"/>
      <c r="J103" s="1247"/>
      <c r="K103" s="1247"/>
      <c r="L103" s="1247"/>
      <c r="M103" s="365"/>
      <c r="N103" s="292"/>
      <c r="O103" s="1586"/>
      <c r="P103" s="1587"/>
      <c r="Q103" s="362"/>
      <c r="R103" s="2160"/>
      <c r="S103" s="2161"/>
      <c r="T103" s="363"/>
      <c r="U103" s="278"/>
      <c r="V103" s="180"/>
      <c r="W103" s="965"/>
      <c r="X103" s="965"/>
      <c r="Y103" s="965"/>
      <c r="Z103" s="965"/>
      <c r="AA103" s="965"/>
      <c r="AB103" s="965"/>
      <c r="AC103" s="965"/>
      <c r="AD103" s="965"/>
      <c r="AE103" s="965"/>
      <c r="AF103" s="965"/>
      <c r="AG103" s="965"/>
      <c r="AH103" s="965"/>
      <c r="AI103" s="965"/>
      <c r="AJ103" s="965"/>
      <c r="AK103" s="965"/>
      <c r="AL103" s="965"/>
      <c r="AY103" s="1450">
        <v>7</v>
      </c>
      <c r="AZ103" s="1450" t="s">
        <v>547</v>
      </c>
    </row>
    <row r="104" spans="1:38" ht="15.75" customHeight="1" thickBot="1">
      <c r="A104" s="1691" t="s">
        <v>424</v>
      </c>
      <c r="B104" s="1692"/>
      <c r="C104" s="1692"/>
      <c r="D104" s="1692"/>
      <c r="E104" s="1692"/>
      <c r="F104" s="1692"/>
      <c r="G104" s="1248">
        <f>G100+G101</f>
        <v>7</v>
      </c>
      <c r="H104" s="1248">
        <f>H100+H101</f>
        <v>210</v>
      </c>
      <c r="I104" s="1249"/>
      <c r="J104" s="1247"/>
      <c r="K104" s="1247"/>
      <c r="L104" s="1247"/>
      <c r="M104" s="365"/>
      <c r="N104" s="292"/>
      <c r="O104" s="1586"/>
      <c r="P104" s="1587"/>
      <c r="Q104" s="362"/>
      <c r="R104" s="2160"/>
      <c r="S104" s="2161"/>
      <c r="T104" s="363"/>
      <c r="U104" s="278"/>
      <c r="V104" s="180"/>
      <c r="W104" s="965"/>
      <c r="X104" s="965"/>
      <c r="Y104" s="965"/>
      <c r="Z104" s="965"/>
      <c r="AA104" s="965"/>
      <c r="AB104" s="965"/>
      <c r="AC104" s="965"/>
      <c r="AD104" s="965"/>
      <c r="AE104" s="965"/>
      <c r="AF104" s="965"/>
      <c r="AG104" s="965"/>
      <c r="AH104" s="965"/>
      <c r="AI104" s="965"/>
      <c r="AJ104" s="965"/>
      <c r="AK104" s="965"/>
      <c r="AL104" s="965"/>
    </row>
    <row r="105" spans="1:50" s="965" customFormat="1" ht="16.5" customHeight="1" thickBot="1">
      <c r="A105" s="1861" t="s">
        <v>157</v>
      </c>
      <c r="B105" s="1862"/>
      <c r="C105" s="1862"/>
      <c r="D105" s="1862"/>
      <c r="E105" s="1862"/>
      <c r="F105" s="1863"/>
      <c r="G105" s="1250">
        <f>G102</f>
        <v>4</v>
      </c>
      <c r="H105" s="1251">
        <f>H102</f>
        <v>120</v>
      </c>
      <c r="I105" s="1252"/>
      <c r="J105" s="1253"/>
      <c r="K105" s="1253"/>
      <c r="L105" s="1253"/>
      <c r="M105" s="1198"/>
      <c r="N105" s="292"/>
      <c r="O105" s="1586"/>
      <c r="P105" s="1587"/>
      <c r="Q105" s="362"/>
      <c r="R105" s="2160"/>
      <c r="S105" s="2161"/>
      <c r="T105" s="363"/>
      <c r="U105" s="278"/>
      <c r="V105" s="180"/>
      <c r="AS105" s="1442"/>
      <c r="AT105" s="1442"/>
      <c r="AU105" s="1442"/>
      <c r="AV105" s="1442"/>
      <c r="AW105" s="1442"/>
      <c r="AX105" s="1442"/>
    </row>
    <row r="106" spans="1:38" ht="16.5" thickBot="1">
      <c r="A106" s="1689" t="s">
        <v>436</v>
      </c>
      <c r="B106" s="1690"/>
      <c r="C106" s="1690"/>
      <c r="D106" s="1690"/>
      <c r="E106" s="1690"/>
      <c r="F106" s="1690"/>
      <c r="G106" s="1690"/>
      <c r="H106" s="1690"/>
      <c r="I106" s="1690"/>
      <c r="J106" s="1690"/>
      <c r="K106" s="1690"/>
      <c r="L106" s="1690"/>
      <c r="M106" s="1690"/>
      <c r="N106" s="1690"/>
      <c r="O106" s="1690"/>
      <c r="P106" s="1690"/>
      <c r="Q106" s="1690"/>
      <c r="R106" s="1690"/>
      <c r="S106" s="1690"/>
      <c r="T106" s="1690"/>
      <c r="U106" s="1690"/>
      <c r="V106" s="1587"/>
      <c r="W106" s="965"/>
      <c r="X106" s="965"/>
      <c r="Y106" s="965"/>
      <c r="Z106" s="965"/>
      <c r="AA106" s="965"/>
      <c r="AB106" s="965"/>
      <c r="AC106" s="965"/>
      <c r="AD106" s="965"/>
      <c r="AE106" s="965"/>
      <c r="AF106" s="965"/>
      <c r="AG106" s="965"/>
      <c r="AH106" s="965"/>
      <c r="AI106" s="965"/>
      <c r="AJ106" s="965"/>
      <c r="AK106" s="965"/>
      <c r="AL106" s="965"/>
    </row>
    <row r="107" spans="1:50" ht="16.5" thickBot="1">
      <c r="A107" s="1124" t="s">
        <v>437</v>
      </c>
      <c r="B107" s="1398" t="s">
        <v>438</v>
      </c>
      <c r="C107" s="1399"/>
      <c r="D107" s="283"/>
      <c r="E107" s="1254"/>
      <c r="F107" s="1255"/>
      <c r="G107" s="1153">
        <v>9</v>
      </c>
      <c r="H107" s="1123">
        <f>G107*30</f>
        <v>270</v>
      </c>
      <c r="I107" s="1256"/>
      <c r="J107" s="183"/>
      <c r="K107" s="183"/>
      <c r="L107" s="183"/>
      <c r="M107" s="1257"/>
      <c r="N107" s="58"/>
      <c r="O107" s="1588"/>
      <c r="P107" s="1589"/>
      <c r="Q107" s="58"/>
      <c r="R107" s="1582"/>
      <c r="S107" s="1583"/>
      <c r="T107" s="281"/>
      <c r="U107" s="282"/>
      <c r="V107" s="113"/>
      <c r="W107" s="965"/>
      <c r="X107" s="965"/>
      <c r="Y107" s="965"/>
      <c r="Z107" s="965"/>
      <c r="AA107" s="965"/>
      <c r="AB107" s="965"/>
      <c r="AC107" s="965"/>
      <c r="AD107" s="965"/>
      <c r="AE107" s="965"/>
      <c r="AF107" s="965"/>
      <c r="AG107" s="965"/>
      <c r="AH107" s="965"/>
      <c r="AI107" s="965"/>
      <c r="AJ107" s="965"/>
      <c r="AK107" s="965"/>
      <c r="AL107" s="965"/>
      <c r="AX107" s="372">
        <v>9</v>
      </c>
    </row>
    <row r="108" spans="1:38" ht="16.5" customHeight="1" thickBot="1">
      <c r="A108" s="1628" t="s">
        <v>439</v>
      </c>
      <c r="B108" s="1629"/>
      <c r="C108" s="1629"/>
      <c r="D108" s="1629"/>
      <c r="E108" s="1629"/>
      <c r="F108" s="1630"/>
      <c r="G108" s="101">
        <f>G107</f>
        <v>9</v>
      </c>
      <c r="H108" s="1258">
        <f>H107</f>
        <v>270</v>
      </c>
      <c r="I108" s="1169"/>
      <c r="J108" s="222"/>
      <c r="K108" s="222"/>
      <c r="L108" s="222"/>
      <c r="M108" s="389"/>
      <c r="N108" s="194"/>
      <c r="O108" s="1580"/>
      <c r="P108" s="1581"/>
      <c r="Q108" s="194"/>
      <c r="R108" s="1584"/>
      <c r="S108" s="1585"/>
      <c r="T108" s="275"/>
      <c r="U108" s="237"/>
      <c r="V108" s="107"/>
      <c r="W108" s="965"/>
      <c r="X108" s="965"/>
      <c r="Y108" s="965"/>
      <c r="Z108" s="965"/>
      <c r="AA108" s="965"/>
      <c r="AB108" s="965"/>
      <c r="AC108" s="965"/>
      <c r="AD108" s="965"/>
      <c r="AE108" s="965"/>
      <c r="AF108" s="965"/>
      <c r="AG108" s="965"/>
      <c r="AH108" s="965"/>
      <c r="AI108" s="965"/>
      <c r="AJ108" s="965"/>
      <c r="AK108" s="965"/>
      <c r="AL108" s="965"/>
    </row>
    <row r="109" spans="1:38" ht="16.5" customHeight="1" thickBot="1">
      <c r="A109" s="1691" t="s">
        <v>424</v>
      </c>
      <c r="B109" s="1692"/>
      <c r="C109" s="1692"/>
      <c r="D109" s="1692"/>
      <c r="E109" s="1692"/>
      <c r="F109" s="1692"/>
      <c r="G109" s="1259">
        <v>0</v>
      </c>
      <c r="H109" s="1259">
        <v>0</v>
      </c>
      <c r="I109" s="1169"/>
      <c r="J109" s="222"/>
      <c r="K109" s="222"/>
      <c r="L109" s="222"/>
      <c r="M109" s="389"/>
      <c r="N109" s="194"/>
      <c r="O109" s="1580"/>
      <c r="P109" s="1581"/>
      <c r="Q109" s="194"/>
      <c r="R109" s="1584"/>
      <c r="S109" s="1585"/>
      <c r="T109" s="275"/>
      <c r="U109" s="237"/>
      <c r="V109" s="107"/>
      <c r="W109" s="965"/>
      <c r="X109" s="965"/>
      <c r="Y109" s="965"/>
      <c r="Z109" s="965"/>
      <c r="AA109" s="965"/>
      <c r="AB109" s="965"/>
      <c r="AC109" s="965"/>
      <c r="AD109" s="965"/>
      <c r="AE109" s="965"/>
      <c r="AF109" s="965"/>
      <c r="AG109" s="965"/>
      <c r="AH109" s="965"/>
      <c r="AI109" s="965"/>
      <c r="AJ109" s="965"/>
      <c r="AK109" s="965"/>
      <c r="AL109" s="965"/>
    </row>
    <row r="110" spans="1:38" ht="16.5" customHeight="1" thickBot="1">
      <c r="A110" s="1861" t="s">
        <v>157</v>
      </c>
      <c r="B110" s="1862"/>
      <c r="C110" s="1862"/>
      <c r="D110" s="1862"/>
      <c r="E110" s="1862"/>
      <c r="F110" s="1863"/>
      <c r="G110" s="268">
        <f>G107</f>
        <v>9</v>
      </c>
      <c r="H110" s="1153">
        <f>H107</f>
        <v>270</v>
      </c>
      <c r="I110" s="1169"/>
      <c r="J110" s="222"/>
      <c r="K110" s="222"/>
      <c r="L110" s="222"/>
      <c r="M110" s="389"/>
      <c r="N110" s="194"/>
      <c r="O110" s="1580"/>
      <c r="P110" s="1581"/>
      <c r="Q110" s="194"/>
      <c r="R110" s="1584"/>
      <c r="S110" s="1585"/>
      <c r="T110" s="275"/>
      <c r="U110" s="237"/>
      <c r="V110" s="107"/>
      <c r="W110" s="965"/>
      <c r="X110" s="965"/>
      <c r="Y110" s="965"/>
      <c r="Z110" s="965"/>
      <c r="AA110" s="965"/>
      <c r="AB110" s="965"/>
      <c r="AC110" s="965"/>
      <c r="AD110" s="965"/>
      <c r="AE110" s="965"/>
      <c r="AF110" s="965"/>
      <c r="AG110" s="965"/>
      <c r="AH110" s="965"/>
      <c r="AI110" s="965"/>
      <c r="AJ110" s="965"/>
      <c r="AK110" s="965"/>
      <c r="AL110" s="965"/>
    </row>
    <row r="111" spans="1:45" ht="16.5" customHeight="1" thickBot="1">
      <c r="A111" s="1885" t="s">
        <v>440</v>
      </c>
      <c r="B111" s="1886"/>
      <c r="C111" s="1886"/>
      <c r="D111" s="1886"/>
      <c r="E111" s="1886"/>
      <c r="F111" s="1887"/>
      <c r="G111" s="268">
        <f aca="true" t="shared" si="13" ref="G111:H113">G48+G74+G103+G108</f>
        <v>132.5</v>
      </c>
      <c r="H111" s="1153">
        <f>H103+H74+H48+H108</f>
        <v>3975</v>
      </c>
      <c r="I111" s="1169"/>
      <c r="J111" s="222"/>
      <c r="K111" s="222"/>
      <c r="L111" s="222"/>
      <c r="M111" s="389"/>
      <c r="N111" s="194"/>
      <c r="O111" s="1580"/>
      <c r="P111" s="1581"/>
      <c r="Q111" s="194"/>
      <c r="R111" s="1584"/>
      <c r="S111" s="1585"/>
      <c r="T111" s="275"/>
      <c r="U111" s="237"/>
      <c r="V111" s="107"/>
      <c r="W111" s="965"/>
      <c r="X111" s="965"/>
      <c r="Y111" s="965"/>
      <c r="Z111" s="965"/>
      <c r="AA111" s="965"/>
      <c r="AB111" s="965"/>
      <c r="AC111" s="965"/>
      <c r="AD111" s="965"/>
      <c r="AE111" s="965"/>
      <c r="AF111" s="965"/>
      <c r="AG111" s="965"/>
      <c r="AH111" s="965"/>
      <c r="AI111" s="965"/>
      <c r="AJ111" s="965"/>
      <c r="AK111" s="965"/>
      <c r="AL111" s="965"/>
      <c r="AS111" s="1443"/>
    </row>
    <row r="112" spans="1:38" ht="16.5" customHeight="1" thickBot="1">
      <c r="A112" s="1628" t="s">
        <v>424</v>
      </c>
      <c r="B112" s="1629"/>
      <c r="C112" s="1629"/>
      <c r="D112" s="1629"/>
      <c r="E112" s="1629"/>
      <c r="F112" s="1630"/>
      <c r="G112" s="268">
        <f t="shared" si="13"/>
        <v>37</v>
      </c>
      <c r="H112" s="1153">
        <f t="shared" si="13"/>
        <v>1140</v>
      </c>
      <c r="I112" s="1260"/>
      <c r="J112" s="382"/>
      <c r="K112" s="382"/>
      <c r="L112" s="382"/>
      <c r="M112" s="390"/>
      <c r="N112" s="1245"/>
      <c r="O112" s="1957"/>
      <c r="P112" s="1596"/>
      <c r="Q112" s="1245"/>
      <c r="R112" s="2158"/>
      <c r="S112" s="2159"/>
      <c r="T112" s="286"/>
      <c r="U112" s="287"/>
      <c r="V112" s="267"/>
      <c r="W112" s="965"/>
      <c r="X112" s="965"/>
      <c r="Y112" s="965"/>
      <c r="Z112" s="965"/>
      <c r="AA112" s="965"/>
      <c r="AB112" s="965"/>
      <c r="AC112" s="965"/>
      <c r="AD112" s="965"/>
      <c r="AE112" s="965"/>
      <c r="AF112" s="965"/>
      <c r="AG112" s="965"/>
      <c r="AH112" s="965"/>
      <c r="AI112" s="965"/>
      <c r="AJ112" s="965"/>
      <c r="AK112" s="965"/>
      <c r="AL112" s="965"/>
    </row>
    <row r="113" spans="1:50" s="965" customFormat="1" ht="16.5" customHeight="1" thickBot="1">
      <c r="A113" s="1879" t="s">
        <v>157</v>
      </c>
      <c r="B113" s="1880"/>
      <c r="C113" s="1880"/>
      <c r="D113" s="1880"/>
      <c r="E113" s="1880"/>
      <c r="F113" s="1881"/>
      <c r="G113" s="268">
        <f t="shared" si="13"/>
        <v>95.5</v>
      </c>
      <c r="H113" s="268">
        <f t="shared" si="13"/>
        <v>2865</v>
      </c>
      <c r="I113" s="1153"/>
      <c r="J113" s="1153"/>
      <c r="K113" s="1153"/>
      <c r="L113" s="1153"/>
      <c r="M113" s="1153"/>
      <c r="N113" s="366" t="s">
        <v>524</v>
      </c>
      <c r="O113" s="1958" t="s">
        <v>516</v>
      </c>
      <c r="P113" s="1959"/>
      <c r="Q113" s="366" t="s">
        <v>162</v>
      </c>
      <c r="R113" s="1958" t="s">
        <v>333</v>
      </c>
      <c r="S113" s="1959"/>
      <c r="T113" s="2162" t="s">
        <v>257</v>
      </c>
      <c r="U113" s="2163" t="s">
        <v>257</v>
      </c>
      <c r="V113" s="2164"/>
      <c r="AM113" s="999">
        <f>12+4+4+4+4+8</f>
        <v>36</v>
      </c>
      <c r="AS113" s="1442"/>
      <c r="AT113" s="1442"/>
      <c r="AU113" s="1442"/>
      <c r="AV113" s="1442"/>
      <c r="AW113" s="1442"/>
      <c r="AX113" s="1442"/>
    </row>
    <row r="114" spans="1:38" ht="16.5" customHeight="1" thickBot="1">
      <c r="A114" s="1689" t="s">
        <v>404</v>
      </c>
      <c r="B114" s="1690"/>
      <c r="C114" s="1690"/>
      <c r="D114" s="1690"/>
      <c r="E114" s="1690"/>
      <c r="F114" s="1690"/>
      <c r="G114" s="1690"/>
      <c r="H114" s="1690"/>
      <c r="I114" s="1690"/>
      <c r="J114" s="1690"/>
      <c r="K114" s="1690"/>
      <c r="L114" s="1690"/>
      <c r="M114" s="1690"/>
      <c r="N114" s="1690"/>
      <c r="O114" s="1690"/>
      <c r="P114" s="1690"/>
      <c r="Q114" s="1690"/>
      <c r="R114" s="1690"/>
      <c r="S114" s="1690"/>
      <c r="T114" s="1690"/>
      <c r="U114" s="1690"/>
      <c r="V114" s="1587"/>
      <c r="W114" s="965"/>
      <c r="X114" s="965"/>
      <c r="Y114" s="965"/>
      <c r="Z114" s="965"/>
      <c r="AA114" s="965"/>
      <c r="AB114" s="965"/>
      <c r="AC114" s="965"/>
      <c r="AD114" s="965"/>
      <c r="AE114" s="965"/>
      <c r="AF114" s="965"/>
      <c r="AG114" s="965"/>
      <c r="AH114" s="965"/>
      <c r="AI114" s="965"/>
      <c r="AJ114" s="965"/>
      <c r="AK114" s="965"/>
      <c r="AL114" s="965"/>
    </row>
    <row r="115" spans="1:38" ht="19.5" customHeight="1" thickBot="1">
      <c r="A115" s="1544" t="s">
        <v>539</v>
      </c>
      <c r="B115" s="1545"/>
      <c r="C115" s="1690"/>
      <c r="D115" s="1690"/>
      <c r="E115" s="1690"/>
      <c r="F115" s="1690"/>
      <c r="G115" s="1545"/>
      <c r="H115" s="1545"/>
      <c r="I115" s="1690"/>
      <c r="J115" s="1690"/>
      <c r="K115" s="1690"/>
      <c r="L115" s="1690"/>
      <c r="M115" s="1690"/>
      <c r="N115" s="1690"/>
      <c r="O115" s="1690"/>
      <c r="P115" s="1690"/>
      <c r="Q115" s="1690"/>
      <c r="R115" s="1690"/>
      <c r="S115" s="1690"/>
      <c r="T115" s="1690"/>
      <c r="U115" s="1690"/>
      <c r="V115" s="1587"/>
      <c r="W115" s="965"/>
      <c r="X115" s="965"/>
      <c r="Y115" s="965"/>
      <c r="Z115" s="965"/>
      <c r="AA115" s="965"/>
      <c r="AB115" s="965"/>
      <c r="AC115" s="965"/>
      <c r="AD115" s="965"/>
      <c r="AE115" s="965"/>
      <c r="AF115" s="965"/>
      <c r="AG115" s="965"/>
      <c r="AH115" s="965"/>
      <c r="AI115" s="965"/>
      <c r="AJ115" s="965"/>
      <c r="AK115" s="965"/>
      <c r="AL115" s="965"/>
    </row>
    <row r="116" spans="1:50" s="965" customFormat="1" ht="32.25" customHeight="1">
      <c r="A116" s="1400" t="s">
        <v>467</v>
      </c>
      <c r="B116" s="1401" t="s">
        <v>62</v>
      </c>
      <c r="C116" s="1402"/>
      <c r="D116" s="189"/>
      <c r="E116" s="1261"/>
      <c r="F116" s="1262"/>
      <c r="G116" s="1263">
        <f>G117+G118</f>
        <v>6</v>
      </c>
      <c r="H116" s="1264">
        <f aca="true" t="shared" si="14" ref="H116:H133">G116*30</f>
        <v>180</v>
      </c>
      <c r="I116" s="1265"/>
      <c r="J116" s="1266"/>
      <c r="K116" s="1267"/>
      <c r="L116" s="1267"/>
      <c r="M116" s="1268"/>
      <c r="N116" s="1269"/>
      <c r="O116" s="1871"/>
      <c r="P116" s="1872"/>
      <c r="Q116" s="1270"/>
      <c r="R116" s="1871"/>
      <c r="S116" s="2165"/>
      <c r="T116" s="2166"/>
      <c r="U116" s="2167"/>
      <c r="V116" s="2168"/>
      <c r="AS116" s="1442"/>
      <c r="AT116" s="1442"/>
      <c r="AU116" s="1442"/>
      <c r="AV116" s="1442"/>
      <c r="AW116" s="1442"/>
      <c r="AX116" s="1442"/>
    </row>
    <row r="117" spans="1:50" s="965" customFormat="1" ht="18">
      <c r="A117" s="1403"/>
      <c r="B117" s="1404" t="s">
        <v>414</v>
      </c>
      <c r="C117" s="1405"/>
      <c r="D117" s="200"/>
      <c r="E117" s="1271"/>
      <c r="F117" s="1272"/>
      <c r="G117" s="1273">
        <v>1</v>
      </c>
      <c r="H117" s="1274">
        <f t="shared" si="14"/>
        <v>30</v>
      </c>
      <c r="I117" s="1275"/>
      <c r="J117" s="1276"/>
      <c r="K117" s="1277"/>
      <c r="L117" s="1277"/>
      <c r="M117" s="1278"/>
      <c r="N117" s="1279"/>
      <c r="O117" s="1850"/>
      <c r="P117" s="1851"/>
      <c r="Q117" s="1280"/>
      <c r="R117" s="1843"/>
      <c r="S117" s="1986"/>
      <c r="T117" s="2169"/>
      <c r="U117" s="2170"/>
      <c r="V117" s="2171"/>
      <c r="AM117" s="1000"/>
      <c r="AN117" s="1000"/>
      <c r="AO117" s="1000"/>
      <c r="AP117" s="1000"/>
      <c r="AQ117" s="1000"/>
      <c r="AR117" s="1000"/>
      <c r="AS117" s="1444"/>
      <c r="AT117" s="1444"/>
      <c r="AU117" s="1442"/>
      <c r="AV117" s="1442"/>
      <c r="AW117" s="1442"/>
      <c r="AX117" s="1442"/>
    </row>
    <row r="118" spans="1:50" s="965" customFormat="1" ht="15.75" customHeight="1">
      <c r="A118" s="1403"/>
      <c r="B118" s="1404" t="s">
        <v>42</v>
      </c>
      <c r="C118" s="1405"/>
      <c r="D118" s="200" t="s">
        <v>55</v>
      </c>
      <c r="E118" s="1271"/>
      <c r="F118" s="1272"/>
      <c r="G118" s="1273">
        <v>5</v>
      </c>
      <c r="H118" s="1274">
        <f t="shared" si="14"/>
        <v>150</v>
      </c>
      <c r="I118" s="1275" t="s">
        <v>456</v>
      </c>
      <c r="J118" s="219" t="s">
        <v>257</v>
      </c>
      <c r="K118" s="219"/>
      <c r="L118" s="219" t="s">
        <v>265</v>
      </c>
      <c r="M118" s="1278">
        <f>H118-I118</f>
        <v>140</v>
      </c>
      <c r="N118" s="1279"/>
      <c r="O118" s="1850"/>
      <c r="P118" s="1851"/>
      <c r="Q118" s="386"/>
      <c r="R118" s="1850" t="s">
        <v>266</v>
      </c>
      <c r="S118" s="1580"/>
      <c r="T118" s="2169"/>
      <c r="U118" s="2170"/>
      <c r="V118" s="2171"/>
      <c r="AM118" s="1000"/>
      <c r="AN118" s="1000"/>
      <c r="AO118" s="1000"/>
      <c r="AP118" s="1000"/>
      <c r="AQ118" s="1000"/>
      <c r="AR118" s="1000"/>
      <c r="AS118" s="1444"/>
      <c r="AT118" s="1444"/>
      <c r="AU118" s="1442"/>
      <c r="AV118" s="1442"/>
      <c r="AW118" s="1442"/>
      <c r="AX118" s="1442"/>
    </row>
    <row r="119" spans="1:50" s="965" customFormat="1" ht="20.25" customHeight="1">
      <c r="A119" s="1403" t="s">
        <v>468</v>
      </c>
      <c r="B119" s="1406" t="s">
        <v>120</v>
      </c>
      <c r="C119" s="1283"/>
      <c r="D119" s="222"/>
      <c r="E119" s="243"/>
      <c r="F119" s="1281"/>
      <c r="G119" s="1182">
        <f>G120+G121</f>
        <v>6</v>
      </c>
      <c r="H119" s="1129">
        <f t="shared" si="14"/>
        <v>180</v>
      </c>
      <c r="I119" s="1282"/>
      <c r="J119" s="219"/>
      <c r="K119" s="219"/>
      <c r="L119" s="219"/>
      <c r="M119" s="244"/>
      <c r="N119" s="1279"/>
      <c r="O119" s="1850"/>
      <c r="P119" s="1851"/>
      <c r="Q119" s="1280"/>
      <c r="R119" s="1843"/>
      <c r="S119" s="1986"/>
      <c r="T119" s="2169"/>
      <c r="U119" s="2170"/>
      <c r="V119" s="2171"/>
      <c r="AM119" s="1847" t="s">
        <v>414</v>
      </c>
      <c r="AN119" s="1847"/>
      <c r="AO119" s="1847"/>
      <c r="AP119" s="1847"/>
      <c r="AQ119" s="1847"/>
      <c r="AR119" s="1000"/>
      <c r="AS119" s="1444"/>
      <c r="AT119" s="1444"/>
      <c r="AU119" s="1442"/>
      <c r="AV119" s="1442"/>
      <c r="AW119" s="1442"/>
      <c r="AX119" s="1442"/>
    </row>
    <row r="120" spans="1:50" s="965" customFormat="1" ht="18">
      <c r="A120" s="1403"/>
      <c r="B120" s="1404" t="s">
        <v>414</v>
      </c>
      <c r="C120" s="1283"/>
      <c r="D120" s="222"/>
      <c r="E120" s="243"/>
      <c r="F120" s="510"/>
      <c r="G120" s="1182">
        <v>2</v>
      </c>
      <c r="H120" s="1129">
        <f t="shared" si="14"/>
        <v>60</v>
      </c>
      <c r="I120" s="1282"/>
      <c r="J120" s="219"/>
      <c r="K120" s="219"/>
      <c r="L120" s="219"/>
      <c r="M120" s="244"/>
      <c r="N120" s="1279"/>
      <c r="O120" s="1850"/>
      <c r="P120" s="1851"/>
      <c r="Q120" s="1280"/>
      <c r="R120" s="1843"/>
      <c r="S120" s="1986"/>
      <c r="T120" s="2169"/>
      <c r="U120" s="2170"/>
      <c r="V120" s="2171"/>
      <c r="AM120" s="1000"/>
      <c r="AN120" s="1000"/>
      <c r="AO120" s="1000"/>
      <c r="AP120" s="1000"/>
      <c r="AQ120" s="1000"/>
      <c r="AR120" s="1000"/>
      <c r="AS120" s="1444"/>
      <c r="AT120" s="1444"/>
      <c r="AU120" s="1442"/>
      <c r="AV120" s="1442"/>
      <c r="AW120" s="1442"/>
      <c r="AX120" s="1442"/>
    </row>
    <row r="121" spans="1:50" s="965" customFormat="1" ht="17.25" customHeight="1">
      <c r="A121" s="1403"/>
      <c r="B121" s="1404" t="s">
        <v>42</v>
      </c>
      <c r="C121" s="1283">
        <v>3</v>
      </c>
      <c r="D121" s="222"/>
      <c r="E121" s="243"/>
      <c r="F121" s="510"/>
      <c r="G121" s="1182">
        <v>4</v>
      </c>
      <c r="H121" s="1129">
        <f t="shared" si="14"/>
        <v>120</v>
      </c>
      <c r="I121" s="1283">
        <v>6</v>
      </c>
      <c r="J121" s="219" t="s">
        <v>256</v>
      </c>
      <c r="K121" s="219"/>
      <c r="L121" s="219" t="s">
        <v>265</v>
      </c>
      <c r="M121" s="244">
        <f>H121-I121</f>
        <v>114</v>
      </c>
      <c r="N121" s="1279"/>
      <c r="O121" s="1850"/>
      <c r="P121" s="1851"/>
      <c r="Q121" s="386" t="s">
        <v>83</v>
      </c>
      <c r="R121" s="1843"/>
      <c r="S121" s="1986"/>
      <c r="T121" s="2169"/>
      <c r="U121" s="2170"/>
      <c r="V121" s="2171"/>
      <c r="AM121" s="1000"/>
      <c r="AN121" s="1000"/>
      <c r="AO121" s="1001">
        <f>G117+G120+G123+G126+G129+G132+G139+G143+G146+G149</f>
        <v>12.5</v>
      </c>
      <c r="AP121" s="1001">
        <f>AO121-8.5</f>
        <v>4</v>
      </c>
      <c r="AQ121" s="1000"/>
      <c r="AR121" s="1000"/>
      <c r="AS121" s="1445"/>
      <c r="AT121" s="1444"/>
      <c r="AU121" s="1442"/>
      <c r="AV121" s="1442"/>
      <c r="AW121" s="1442"/>
      <c r="AX121" s="1442"/>
    </row>
    <row r="122" spans="1:50" s="965" customFormat="1" ht="29.25" customHeight="1">
      <c r="A122" s="1403" t="s">
        <v>469</v>
      </c>
      <c r="B122" s="1386" t="s">
        <v>46</v>
      </c>
      <c r="C122" s="1298"/>
      <c r="D122" s="222"/>
      <c r="E122" s="243"/>
      <c r="F122" s="1281"/>
      <c r="G122" s="1182">
        <f>G123+G124</f>
        <v>6</v>
      </c>
      <c r="H122" s="1129">
        <f t="shared" si="14"/>
        <v>180</v>
      </c>
      <c r="I122" s="1282"/>
      <c r="J122" s="221"/>
      <c r="K122" s="221"/>
      <c r="L122" s="221"/>
      <c r="M122" s="1190"/>
      <c r="N122" s="1279"/>
      <c r="O122" s="1850"/>
      <c r="P122" s="1851"/>
      <c r="Q122" s="1280"/>
      <c r="R122" s="1843"/>
      <c r="S122" s="1986"/>
      <c r="T122" s="2169"/>
      <c r="U122" s="2170"/>
      <c r="V122" s="2171"/>
      <c r="AM122" s="1000"/>
      <c r="AN122" s="1000"/>
      <c r="AO122" s="1000"/>
      <c r="AP122" s="1000"/>
      <c r="AQ122" s="1000"/>
      <c r="AR122" s="1000"/>
      <c r="AS122" s="1444"/>
      <c r="AT122" s="1444"/>
      <c r="AU122" s="1442"/>
      <c r="AV122" s="1442"/>
      <c r="AW122" s="1442"/>
      <c r="AX122" s="1442"/>
    </row>
    <row r="123" spans="1:50" s="965" customFormat="1" ht="18">
      <c r="A123" s="1403"/>
      <c r="B123" s="1404" t="s">
        <v>414</v>
      </c>
      <c r="C123" s="1298"/>
      <c r="D123" s="222"/>
      <c r="E123" s="243"/>
      <c r="F123" s="1281"/>
      <c r="G123" s="1182">
        <v>2</v>
      </c>
      <c r="H123" s="1129">
        <f t="shared" si="14"/>
        <v>60</v>
      </c>
      <c r="I123" s="1282"/>
      <c r="J123" s="221"/>
      <c r="K123" s="221"/>
      <c r="L123" s="221"/>
      <c r="M123" s="1190"/>
      <c r="N123" s="1279"/>
      <c r="O123" s="1850"/>
      <c r="P123" s="1851"/>
      <c r="Q123" s="1280"/>
      <c r="R123" s="1843"/>
      <c r="S123" s="1986"/>
      <c r="T123" s="2169"/>
      <c r="U123" s="2170"/>
      <c r="V123" s="2171"/>
      <c r="AM123" s="1000"/>
      <c r="AN123" s="1000"/>
      <c r="AO123" s="1847" t="s">
        <v>42</v>
      </c>
      <c r="AP123" s="1847"/>
      <c r="AQ123" s="1847"/>
      <c r="AR123" s="1000"/>
      <c r="AS123" s="1444"/>
      <c r="AT123" s="1444"/>
      <c r="AU123" s="1442"/>
      <c r="AV123" s="1442"/>
      <c r="AW123" s="1442"/>
      <c r="AX123" s="1442"/>
    </row>
    <row r="124" spans="1:50" s="965" customFormat="1" ht="15" customHeight="1">
      <c r="A124" s="1403"/>
      <c r="B124" s="1404" t="s">
        <v>42</v>
      </c>
      <c r="C124" s="1298"/>
      <c r="D124" s="222" t="s">
        <v>334</v>
      </c>
      <c r="E124" s="243"/>
      <c r="F124" s="1281"/>
      <c r="G124" s="1182">
        <v>4</v>
      </c>
      <c r="H124" s="1129">
        <f t="shared" si="14"/>
        <v>120</v>
      </c>
      <c r="I124" s="1282">
        <v>6</v>
      </c>
      <c r="J124" s="219" t="s">
        <v>256</v>
      </c>
      <c r="K124" s="221"/>
      <c r="L124" s="219" t="s">
        <v>265</v>
      </c>
      <c r="M124" s="244">
        <f>H124-I124</f>
        <v>114</v>
      </c>
      <c r="N124" s="1279"/>
      <c r="O124" s="1850"/>
      <c r="P124" s="1851"/>
      <c r="Q124" s="386" t="s">
        <v>83</v>
      </c>
      <c r="R124" s="1843"/>
      <c r="S124" s="1986"/>
      <c r="T124" s="2169"/>
      <c r="U124" s="2170"/>
      <c r="V124" s="2171"/>
      <c r="AM124" s="1000"/>
      <c r="AN124" s="1000"/>
      <c r="AO124" s="1000"/>
      <c r="AP124" s="1000"/>
      <c r="AQ124" s="1000"/>
      <c r="AR124" s="1000"/>
      <c r="AS124" s="1444"/>
      <c r="AT124" s="1444"/>
      <c r="AU124" s="1442"/>
      <c r="AV124" s="1442"/>
      <c r="AW124" s="1442"/>
      <c r="AX124" s="1442"/>
    </row>
    <row r="125" spans="1:50" s="965" customFormat="1" ht="17.25" customHeight="1">
      <c r="A125" s="1403" t="s">
        <v>470</v>
      </c>
      <c r="B125" s="1406" t="s">
        <v>145</v>
      </c>
      <c r="C125" s="1283"/>
      <c r="D125" s="222"/>
      <c r="E125" s="455"/>
      <c r="F125" s="1284"/>
      <c r="G125" s="1182">
        <f>G126+G127</f>
        <v>6</v>
      </c>
      <c r="H125" s="1285">
        <f t="shared" si="14"/>
        <v>180</v>
      </c>
      <c r="I125" s="1286"/>
      <c r="J125" s="222"/>
      <c r="K125" s="221"/>
      <c r="L125" s="219"/>
      <c r="M125" s="244"/>
      <c r="N125" s="1279"/>
      <c r="O125" s="1850"/>
      <c r="P125" s="1851"/>
      <c r="Q125" s="1280"/>
      <c r="R125" s="1843"/>
      <c r="S125" s="1986"/>
      <c r="T125" s="2169"/>
      <c r="U125" s="2170"/>
      <c r="V125" s="2171"/>
      <c r="AM125" s="1000"/>
      <c r="AN125" s="1000"/>
      <c r="AO125" s="1001">
        <f>G118+G121+G124+G127+G130+G133+G134+G136+G137+G140+G141+G144+G147+G150+G151+G152+G153+G155+G156+G157+G158+G159</f>
        <v>84.5</v>
      </c>
      <c r="AP125" s="1000"/>
      <c r="AQ125" s="1000"/>
      <c r="AR125" s="1000"/>
      <c r="AS125" s="1444"/>
      <c r="AT125" s="1444"/>
      <c r="AU125" s="1442"/>
      <c r="AV125" s="1442"/>
      <c r="AW125" s="1442"/>
      <c r="AX125" s="1442"/>
    </row>
    <row r="126" spans="1:50" s="965" customFormat="1" ht="18">
      <c r="A126" s="210"/>
      <c r="B126" s="1404" t="s">
        <v>414</v>
      </c>
      <c r="C126" s="1283"/>
      <c r="D126" s="222"/>
      <c r="E126" s="455"/>
      <c r="F126" s="1281"/>
      <c r="G126" s="1182">
        <v>1</v>
      </c>
      <c r="H126" s="1285">
        <f t="shared" si="14"/>
        <v>30</v>
      </c>
      <c r="I126" s="1286"/>
      <c r="J126" s="219"/>
      <c r="K126" s="221"/>
      <c r="L126" s="219"/>
      <c r="M126" s="244"/>
      <c r="N126" s="1279"/>
      <c r="O126" s="1850"/>
      <c r="P126" s="1851"/>
      <c r="Q126" s="1280"/>
      <c r="R126" s="1843"/>
      <c r="S126" s="1986"/>
      <c r="T126" s="2169"/>
      <c r="U126" s="2170"/>
      <c r="V126" s="2171"/>
      <c r="AM126" s="1000"/>
      <c r="AN126" s="1000"/>
      <c r="AO126" s="1000"/>
      <c r="AP126" s="1000"/>
      <c r="AQ126" s="1000"/>
      <c r="AR126" s="1000"/>
      <c r="AS126" s="1444"/>
      <c r="AT126" s="1444"/>
      <c r="AU126" s="1442"/>
      <c r="AV126" s="1442"/>
      <c r="AW126" s="1442"/>
      <c r="AX126" s="1442"/>
    </row>
    <row r="127" spans="1:50" s="965" customFormat="1" ht="18">
      <c r="A127" s="1403"/>
      <c r="B127" s="1404" t="s">
        <v>42</v>
      </c>
      <c r="C127" s="1283">
        <v>4</v>
      </c>
      <c r="D127" s="222"/>
      <c r="E127" s="455"/>
      <c r="F127" s="1284"/>
      <c r="G127" s="1182">
        <v>5</v>
      </c>
      <c r="H127" s="1285">
        <f t="shared" si="14"/>
        <v>150</v>
      </c>
      <c r="I127" s="1286">
        <v>12</v>
      </c>
      <c r="J127" s="219" t="s">
        <v>256</v>
      </c>
      <c r="K127" s="221"/>
      <c r="L127" s="219" t="s">
        <v>37</v>
      </c>
      <c r="M127" s="244">
        <f>H127-I127</f>
        <v>138</v>
      </c>
      <c r="N127" s="1279"/>
      <c r="O127" s="1850"/>
      <c r="P127" s="1851"/>
      <c r="Q127" s="386"/>
      <c r="R127" s="1850" t="s">
        <v>35</v>
      </c>
      <c r="S127" s="1580"/>
      <c r="T127" s="2169"/>
      <c r="U127" s="2170"/>
      <c r="V127" s="2171"/>
      <c r="AM127" s="1000"/>
      <c r="AN127" s="1000"/>
      <c r="AO127" s="1001">
        <f>AO125+G113</f>
        <v>180</v>
      </c>
      <c r="AP127" s="1000"/>
      <c r="AQ127" s="1000"/>
      <c r="AR127" s="1000"/>
      <c r="AS127" s="1445"/>
      <c r="AT127" s="1444"/>
      <c r="AU127" s="1442"/>
      <c r="AV127" s="1442"/>
      <c r="AW127" s="1442"/>
      <c r="AX127" s="1442"/>
    </row>
    <row r="128" spans="1:50" s="965" customFormat="1" ht="30.75" customHeight="1">
      <c r="A128" s="1403" t="s">
        <v>471</v>
      </c>
      <c r="B128" s="1406" t="s">
        <v>148</v>
      </c>
      <c r="C128" s="1283"/>
      <c r="D128" s="222"/>
      <c r="E128" s="1287"/>
      <c r="F128" s="1281"/>
      <c r="G128" s="1182">
        <f>G129+G130</f>
        <v>5.5</v>
      </c>
      <c r="H128" s="1285">
        <f t="shared" si="14"/>
        <v>165</v>
      </c>
      <c r="I128" s="1286"/>
      <c r="J128" s="222"/>
      <c r="K128" s="221"/>
      <c r="L128" s="219"/>
      <c r="M128" s="244"/>
      <c r="N128" s="1279"/>
      <c r="O128" s="1850"/>
      <c r="P128" s="1851"/>
      <c r="Q128" s="1280"/>
      <c r="R128" s="1843"/>
      <c r="S128" s="1986"/>
      <c r="T128" s="2169"/>
      <c r="U128" s="2170"/>
      <c r="V128" s="2171"/>
      <c r="AM128" s="1000"/>
      <c r="AN128" s="1000"/>
      <c r="AO128" s="1000"/>
      <c r="AP128" s="1000"/>
      <c r="AQ128" s="1000"/>
      <c r="AR128" s="1000"/>
      <c r="AS128" s="1444"/>
      <c r="AT128" s="1444"/>
      <c r="AU128" s="1442"/>
      <c r="AV128" s="1442"/>
      <c r="AW128" s="1442"/>
      <c r="AX128" s="1442"/>
    </row>
    <row r="129" spans="1:50" s="965" customFormat="1" ht="18">
      <c r="A129" s="1403"/>
      <c r="B129" s="1404" t="s">
        <v>414</v>
      </c>
      <c r="C129" s="1283"/>
      <c r="D129" s="222"/>
      <c r="E129" s="1287"/>
      <c r="F129" s="1281"/>
      <c r="G129" s="1182">
        <v>1.5</v>
      </c>
      <c r="H129" s="1285">
        <f t="shared" si="14"/>
        <v>45</v>
      </c>
      <c r="I129" s="1286"/>
      <c r="J129" s="222"/>
      <c r="K129" s="221"/>
      <c r="L129" s="219"/>
      <c r="M129" s="244"/>
      <c r="N129" s="1279"/>
      <c r="O129" s="1850"/>
      <c r="P129" s="1851"/>
      <c r="Q129" s="1280"/>
      <c r="R129" s="1843"/>
      <c r="S129" s="1986"/>
      <c r="T129" s="2169"/>
      <c r="U129" s="2170"/>
      <c r="V129" s="2171"/>
      <c r="AM129" s="1000"/>
      <c r="AN129" s="1000"/>
      <c r="AO129" s="1000"/>
      <c r="AP129" s="1000"/>
      <c r="AQ129" s="1000"/>
      <c r="AR129" s="1000"/>
      <c r="AS129" s="1444"/>
      <c r="AT129" s="1444"/>
      <c r="AU129" s="1442"/>
      <c r="AV129" s="1442"/>
      <c r="AW129" s="1442"/>
      <c r="AX129" s="1442"/>
    </row>
    <row r="130" spans="1:50" s="965" customFormat="1" ht="18">
      <c r="A130" s="1403"/>
      <c r="B130" s="1404" t="s">
        <v>42</v>
      </c>
      <c r="C130" s="1283"/>
      <c r="D130" s="222" t="s">
        <v>334</v>
      </c>
      <c r="E130" s="1287"/>
      <c r="F130" s="1281"/>
      <c r="G130" s="1182">
        <v>4</v>
      </c>
      <c r="H130" s="1285">
        <f t="shared" si="14"/>
        <v>120</v>
      </c>
      <c r="I130" s="1286">
        <v>4</v>
      </c>
      <c r="J130" s="219" t="s">
        <v>256</v>
      </c>
      <c r="K130" s="1083"/>
      <c r="L130" s="219"/>
      <c r="M130" s="244">
        <f>H130-I130</f>
        <v>116</v>
      </c>
      <c r="N130" s="1279"/>
      <c r="O130" s="1850"/>
      <c r="P130" s="1851"/>
      <c r="Q130" s="386" t="s">
        <v>256</v>
      </c>
      <c r="R130" s="1843"/>
      <c r="S130" s="1986"/>
      <c r="T130" s="2169"/>
      <c r="U130" s="2170"/>
      <c r="V130" s="2171"/>
      <c r="AM130" s="1000"/>
      <c r="AN130" s="1000"/>
      <c r="AO130" s="1000"/>
      <c r="AP130" s="1001">
        <f>G116+G119+G122+G125+G128+G131+G134+G135+G138+G142+G145+G148+G152+G153+G154+G158+G159+G157</f>
        <v>97</v>
      </c>
      <c r="AQ130" s="1000"/>
      <c r="AR130" s="1000"/>
      <c r="AS130" s="1444"/>
      <c r="AT130" s="1444"/>
      <c r="AU130" s="1442"/>
      <c r="AV130" s="1442"/>
      <c r="AW130" s="1442"/>
      <c r="AX130" s="1442"/>
    </row>
    <row r="131" spans="1:50" s="965" customFormat="1" ht="30" customHeight="1">
      <c r="A131" s="1403" t="s">
        <v>472</v>
      </c>
      <c r="B131" s="1382" t="s">
        <v>489</v>
      </c>
      <c r="C131" s="1283"/>
      <c r="D131" s="222"/>
      <c r="E131" s="455"/>
      <c r="F131" s="1284"/>
      <c r="G131" s="1182">
        <f>G132+G133</f>
        <v>6</v>
      </c>
      <c r="H131" s="1285">
        <f t="shared" si="14"/>
        <v>180</v>
      </c>
      <c r="I131" s="1286"/>
      <c r="J131" s="1288"/>
      <c r="K131" s="1288"/>
      <c r="L131" s="1288"/>
      <c r="M131" s="244"/>
      <c r="N131" s="1279"/>
      <c r="O131" s="1850"/>
      <c r="P131" s="1851"/>
      <c r="Q131" s="1280"/>
      <c r="R131" s="1843"/>
      <c r="S131" s="1986"/>
      <c r="T131" s="2169"/>
      <c r="U131" s="2170"/>
      <c r="V131" s="2171"/>
      <c r="AN131" s="965">
        <f>H116+H119+H122+H125+H128+H131+H134+H135+H138+H142+H145+H148+H152+H153+H154+H157+H158+H159</f>
        <v>2910</v>
      </c>
      <c r="AS131" s="1442"/>
      <c r="AT131" s="1442"/>
      <c r="AU131" s="1442"/>
      <c r="AV131" s="1442"/>
      <c r="AW131" s="1442"/>
      <c r="AX131" s="1442"/>
    </row>
    <row r="132" spans="1:50" s="965" customFormat="1" ht="15.75">
      <c r="A132" s="1403"/>
      <c r="B132" s="1404" t="s">
        <v>414</v>
      </c>
      <c r="C132" s="1283"/>
      <c r="D132" s="222"/>
      <c r="E132" s="455"/>
      <c r="F132" s="1281"/>
      <c r="G132" s="1182">
        <v>1</v>
      </c>
      <c r="H132" s="1285">
        <f t="shared" si="14"/>
        <v>30</v>
      </c>
      <c r="I132" s="1286"/>
      <c r="J132" s="219"/>
      <c r="K132" s="219"/>
      <c r="L132" s="219"/>
      <c r="M132" s="244"/>
      <c r="N132" s="1279"/>
      <c r="O132" s="1850"/>
      <c r="P132" s="1851"/>
      <c r="Q132" s="1280"/>
      <c r="R132" s="1843"/>
      <c r="S132" s="1986"/>
      <c r="T132" s="2169"/>
      <c r="U132" s="2170"/>
      <c r="V132" s="2171"/>
      <c r="AS132" s="1442"/>
      <c r="AT132" s="1442"/>
      <c r="AU132" s="1442"/>
      <c r="AV132" s="1442"/>
      <c r="AW132" s="1442"/>
      <c r="AX132" s="1442"/>
    </row>
    <row r="133" spans="1:50" s="965" customFormat="1" ht="15.75">
      <c r="A133" s="1403"/>
      <c r="B133" s="1404" t="s">
        <v>42</v>
      </c>
      <c r="C133" s="1283"/>
      <c r="D133" s="222" t="s">
        <v>55</v>
      </c>
      <c r="E133" s="455"/>
      <c r="F133" s="1284"/>
      <c r="G133" s="1182">
        <v>5</v>
      </c>
      <c r="H133" s="1285">
        <f t="shared" si="14"/>
        <v>150</v>
      </c>
      <c r="I133" s="1286">
        <v>12</v>
      </c>
      <c r="J133" s="219" t="s">
        <v>256</v>
      </c>
      <c r="K133" s="221"/>
      <c r="L133" s="219" t="s">
        <v>37</v>
      </c>
      <c r="M133" s="244">
        <f>H133-I133</f>
        <v>138</v>
      </c>
      <c r="N133" s="1279"/>
      <c r="O133" s="1850"/>
      <c r="P133" s="1851"/>
      <c r="Q133" s="1280"/>
      <c r="R133" s="1850" t="s">
        <v>35</v>
      </c>
      <c r="S133" s="1580"/>
      <c r="T133" s="2169"/>
      <c r="U133" s="2170"/>
      <c r="V133" s="2171"/>
      <c r="AS133" s="1442"/>
      <c r="AT133" s="1442"/>
      <c r="AU133" s="1442"/>
      <c r="AV133" s="1442"/>
      <c r="AW133" s="1442"/>
      <c r="AX133" s="1442"/>
    </row>
    <row r="134" spans="1:50" s="965" customFormat="1" ht="33" customHeight="1">
      <c r="A134" s="1403" t="s">
        <v>473</v>
      </c>
      <c r="B134" s="1382" t="s">
        <v>150</v>
      </c>
      <c r="C134" s="1283">
        <v>4</v>
      </c>
      <c r="D134" s="222"/>
      <c r="E134" s="1287"/>
      <c r="F134" s="1289"/>
      <c r="G134" s="1182">
        <v>5</v>
      </c>
      <c r="H134" s="1285">
        <f>G134*30</f>
        <v>150</v>
      </c>
      <c r="I134" s="1286">
        <v>10</v>
      </c>
      <c r="J134" s="219" t="s">
        <v>257</v>
      </c>
      <c r="K134" s="219" t="s">
        <v>265</v>
      </c>
      <c r="L134" s="219"/>
      <c r="M134" s="244">
        <f>H134-I134</f>
        <v>140</v>
      </c>
      <c r="N134" s="1279"/>
      <c r="O134" s="1850"/>
      <c r="P134" s="1851"/>
      <c r="Q134" s="386"/>
      <c r="R134" s="1850" t="s">
        <v>266</v>
      </c>
      <c r="S134" s="1580"/>
      <c r="T134" s="2169"/>
      <c r="U134" s="2170"/>
      <c r="V134" s="2171"/>
      <c r="AN134" s="965">
        <f>H118+H121+H124+H127+H130+H133+H134+H136+H137+H140+H141+H144+H147+H150+H151+H152+H153+H155+H156+H157+H158+H159</f>
        <v>2535</v>
      </c>
      <c r="AS134" s="1442"/>
      <c r="AT134" s="1442"/>
      <c r="AU134" s="1442"/>
      <c r="AV134" s="1442"/>
      <c r="AW134" s="1442"/>
      <c r="AX134" s="1442"/>
    </row>
    <row r="135" spans="1:50" s="965" customFormat="1" ht="31.5" customHeight="1">
      <c r="A135" s="1403" t="s">
        <v>474</v>
      </c>
      <c r="B135" s="1382" t="s">
        <v>526</v>
      </c>
      <c r="C135" s="1283"/>
      <c r="D135" s="222"/>
      <c r="E135" s="455"/>
      <c r="F135" s="1281"/>
      <c r="G135" s="1182">
        <f>G136+G137</f>
        <v>6.5</v>
      </c>
      <c r="H135" s="1285">
        <f aca="true" t="shared" si="15" ref="H135:H151">G135*30</f>
        <v>195</v>
      </c>
      <c r="I135" s="1286"/>
      <c r="J135" s="221"/>
      <c r="K135" s="219"/>
      <c r="L135" s="219"/>
      <c r="M135" s="244"/>
      <c r="N135" s="1279"/>
      <c r="O135" s="1850"/>
      <c r="P135" s="1851"/>
      <c r="Q135" s="1280"/>
      <c r="R135" s="1843"/>
      <c r="S135" s="1986"/>
      <c r="T135" s="2169"/>
      <c r="U135" s="2170"/>
      <c r="V135" s="2171"/>
      <c r="AS135" s="1442"/>
      <c r="AT135" s="1442"/>
      <c r="AU135" s="1442"/>
      <c r="AV135" s="1442"/>
      <c r="AW135" s="1442"/>
      <c r="AX135" s="1442"/>
    </row>
    <row r="136" spans="1:50" s="965" customFormat="1" ht="15.75">
      <c r="A136" s="1403"/>
      <c r="B136" s="1404" t="s">
        <v>42</v>
      </c>
      <c r="C136" s="1283">
        <v>3</v>
      </c>
      <c r="D136" s="222"/>
      <c r="E136" s="455" t="s">
        <v>81</v>
      </c>
      <c r="F136" s="1284"/>
      <c r="G136" s="1182">
        <v>5</v>
      </c>
      <c r="H136" s="1285">
        <f t="shared" si="15"/>
        <v>150</v>
      </c>
      <c r="I136" s="1286">
        <v>12</v>
      </c>
      <c r="J136" s="219" t="s">
        <v>256</v>
      </c>
      <c r="K136" s="219" t="s">
        <v>37</v>
      </c>
      <c r="L136" s="219"/>
      <c r="M136" s="244">
        <f>H136-I136</f>
        <v>138</v>
      </c>
      <c r="N136" s="1279"/>
      <c r="O136" s="1852"/>
      <c r="P136" s="1853"/>
      <c r="Q136" s="386" t="s">
        <v>35</v>
      </c>
      <c r="R136" s="1843"/>
      <c r="S136" s="1986"/>
      <c r="T136" s="2169"/>
      <c r="U136" s="2170"/>
      <c r="V136" s="2171"/>
      <c r="AS136" s="1442"/>
      <c r="AT136" s="1442"/>
      <c r="AU136" s="1442"/>
      <c r="AV136" s="1442"/>
      <c r="AW136" s="1442"/>
      <c r="AX136" s="1442"/>
    </row>
    <row r="137" spans="1:50" s="965" customFormat="1" ht="30" customHeight="1">
      <c r="A137" s="1403" t="s">
        <v>475</v>
      </c>
      <c r="B137" s="1407" t="s">
        <v>527</v>
      </c>
      <c r="C137" s="1283"/>
      <c r="D137" s="222"/>
      <c r="E137" s="455"/>
      <c r="F137" s="1289">
        <v>4</v>
      </c>
      <c r="G137" s="1182">
        <v>1.5</v>
      </c>
      <c r="H137" s="1285">
        <f t="shared" si="15"/>
        <v>45</v>
      </c>
      <c r="I137" s="1286">
        <v>4</v>
      </c>
      <c r="J137" s="219"/>
      <c r="K137" s="219"/>
      <c r="L137" s="219" t="s">
        <v>256</v>
      </c>
      <c r="M137" s="244">
        <f>H137-I137</f>
        <v>41</v>
      </c>
      <c r="N137" s="1279"/>
      <c r="O137" s="1850"/>
      <c r="P137" s="1851"/>
      <c r="Q137" s="386"/>
      <c r="R137" s="1850" t="s">
        <v>256</v>
      </c>
      <c r="S137" s="1580"/>
      <c r="T137" s="2169"/>
      <c r="U137" s="2170"/>
      <c r="V137" s="2171"/>
      <c r="AS137" s="1442"/>
      <c r="AT137" s="1442"/>
      <c r="AU137" s="1442"/>
      <c r="AV137" s="1442"/>
      <c r="AW137" s="1442"/>
      <c r="AX137" s="1442"/>
    </row>
    <row r="138" spans="1:50" s="965" customFormat="1" ht="31.5">
      <c r="A138" s="1403" t="s">
        <v>476</v>
      </c>
      <c r="B138" s="1406" t="s">
        <v>67</v>
      </c>
      <c r="C138" s="1283"/>
      <c r="D138" s="222"/>
      <c r="E138" s="455"/>
      <c r="F138" s="1284"/>
      <c r="G138" s="1182">
        <f>G139+G140+G141</f>
        <v>7.5</v>
      </c>
      <c r="H138" s="1285">
        <f t="shared" si="15"/>
        <v>225</v>
      </c>
      <c r="I138" s="1286"/>
      <c r="J138" s="219"/>
      <c r="K138" s="219"/>
      <c r="L138" s="219"/>
      <c r="M138" s="244"/>
      <c r="N138" s="1279"/>
      <c r="O138" s="1850"/>
      <c r="P138" s="1851"/>
      <c r="Q138" s="1280"/>
      <c r="R138" s="1843"/>
      <c r="S138" s="1986"/>
      <c r="T138" s="2169"/>
      <c r="U138" s="2170"/>
      <c r="V138" s="2171"/>
      <c r="AS138" s="1442"/>
      <c r="AT138" s="1442"/>
      <c r="AU138" s="1442"/>
      <c r="AV138" s="1442"/>
      <c r="AW138" s="1442"/>
      <c r="AX138" s="1442"/>
    </row>
    <row r="139" spans="1:50" s="965" customFormat="1" ht="15.75">
      <c r="A139" s="1403"/>
      <c r="B139" s="1404" t="s">
        <v>414</v>
      </c>
      <c r="C139" s="1283"/>
      <c r="D139" s="222"/>
      <c r="E139" s="455"/>
      <c r="F139" s="1281"/>
      <c r="G139" s="1182">
        <v>1</v>
      </c>
      <c r="H139" s="1285">
        <f t="shared" si="15"/>
        <v>30</v>
      </c>
      <c r="I139" s="1286"/>
      <c r="J139" s="219"/>
      <c r="K139" s="219"/>
      <c r="L139" s="219"/>
      <c r="M139" s="244"/>
      <c r="N139" s="1279"/>
      <c r="O139" s="1850"/>
      <c r="P139" s="1851"/>
      <c r="Q139" s="1280"/>
      <c r="R139" s="1843"/>
      <c r="S139" s="1986"/>
      <c r="T139" s="2169"/>
      <c r="U139" s="2170"/>
      <c r="V139" s="2171"/>
      <c r="AS139" s="1442"/>
      <c r="AT139" s="1442"/>
      <c r="AU139" s="1442"/>
      <c r="AV139" s="1442"/>
      <c r="AW139" s="1442"/>
      <c r="AX139" s="1442"/>
    </row>
    <row r="140" spans="1:50" s="965" customFormat="1" ht="15.75">
      <c r="A140" s="1403"/>
      <c r="B140" s="1404" t="s">
        <v>42</v>
      </c>
      <c r="C140" s="1283">
        <v>3</v>
      </c>
      <c r="D140" s="222"/>
      <c r="E140" s="455"/>
      <c r="F140" s="1284"/>
      <c r="G140" s="1182">
        <v>5</v>
      </c>
      <c r="H140" s="1285">
        <f t="shared" si="15"/>
        <v>150</v>
      </c>
      <c r="I140" s="1286">
        <v>12</v>
      </c>
      <c r="J140" s="219" t="s">
        <v>257</v>
      </c>
      <c r="K140" s="219"/>
      <c r="L140" s="1083" t="s">
        <v>37</v>
      </c>
      <c r="M140" s="244">
        <f>H140-I140</f>
        <v>138</v>
      </c>
      <c r="N140" s="1279"/>
      <c r="O140" s="1850"/>
      <c r="P140" s="1851"/>
      <c r="Q140" s="386" t="s">
        <v>36</v>
      </c>
      <c r="R140" s="1843"/>
      <c r="S140" s="1986"/>
      <c r="T140" s="2169"/>
      <c r="U140" s="2170"/>
      <c r="V140" s="2171"/>
      <c r="AS140" s="1442"/>
      <c r="AT140" s="1442"/>
      <c r="AU140" s="1442"/>
      <c r="AV140" s="1442"/>
      <c r="AW140" s="1442"/>
      <c r="AX140" s="1442"/>
    </row>
    <row r="141" spans="1:50" s="965" customFormat="1" ht="31.5">
      <c r="A141" s="1403" t="s">
        <v>477</v>
      </c>
      <c r="B141" s="1406" t="s">
        <v>85</v>
      </c>
      <c r="C141" s="1283"/>
      <c r="D141" s="222"/>
      <c r="E141" s="1287"/>
      <c r="F141" s="1289">
        <v>4</v>
      </c>
      <c r="G141" s="1182">
        <v>1.5</v>
      </c>
      <c r="H141" s="1285">
        <f t="shared" si="15"/>
        <v>45</v>
      </c>
      <c r="I141" s="1286">
        <v>4</v>
      </c>
      <c r="J141" s="219"/>
      <c r="K141" s="219"/>
      <c r="L141" s="1083" t="s">
        <v>256</v>
      </c>
      <c r="M141" s="244">
        <f>H141-I141</f>
        <v>41</v>
      </c>
      <c r="N141" s="1279"/>
      <c r="O141" s="1850"/>
      <c r="P141" s="1851"/>
      <c r="Q141" s="1280"/>
      <c r="R141" s="1850" t="s">
        <v>256</v>
      </c>
      <c r="S141" s="1580"/>
      <c r="T141" s="2169"/>
      <c r="U141" s="2170"/>
      <c r="V141" s="2171"/>
      <c r="AS141" s="1442"/>
      <c r="AT141" s="1442"/>
      <c r="AU141" s="1442"/>
      <c r="AV141" s="1442"/>
      <c r="AW141" s="1442"/>
      <c r="AX141" s="1442"/>
    </row>
    <row r="142" spans="1:50" s="965" customFormat="1" ht="31.5">
      <c r="A142" s="1403" t="s">
        <v>478</v>
      </c>
      <c r="B142" s="1382" t="s">
        <v>528</v>
      </c>
      <c r="C142" s="1283"/>
      <c r="D142" s="222"/>
      <c r="E142" s="243"/>
      <c r="F142" s="1281"/>
      <c r="G142" s="1182">
        <f>G143+G144</f>
        <v>6</v>
      </c>
      <c r="H142" s="1285">
        <f t="shared" si="15"/>
        <v>180</v>
      </c>
      <c r="I142" s="1286"/>
      <c r="J142" s="219"/>
      <c r="K142" s="219"/>
      <c r="L142" s="219"/>
      <c r="M142" s="244"/>
      <c r="N142" s="1279"/>
      <c r="O142" s="1850"/>
      <c r="P142" s="1851"/>
      <c r="Q142" s="1280"/>
      <c r="R142" s="1843"/>
      <c r="S142" s="1986"/>
      <c r="T142" s="2169"/>
      <c r="U142" s="2170"/>
      <c r="V142" s="2171"/>
      <c r="AS142" s="1442"/>
      <c r="AT142" s="1442"/>
      <c r="AU142" s="1442"/>
      <c r="AV142" s="1442"/>
      <c r="AW142" s="1442"/>
      <c r="AX142" s="1442"/>
    </row>
    <row r="143" spans="1:50" s="965" customFormat="1" ht="15" customHeight="1">
      <c r="A143" s="210"/>
      <c r="B143" s="1404" t="s">
        <v>414</v>
      </c>
      <c r="C143" s="1283"/>
      <c r="D143" s="222"/>
      <c r="E143" s="243"/>
      <c r="F143" s="510"/>
      <c r="G143" s="1182">
        <v>1</v>
      </c>
      <c r="H143" s="1285">
        <f t="shared" si="15"/>
        <v>30</v>
      </c>
      <c r="I143" s="1286"/>
      <c r="J143" s="219"/>
      <c r="K143" s="219"/>
      <c r="L143" s="219"/>
      <c r="M143" s="244"/>
      <c r="N143" s="1279"/>
      <c r="O143" s="1850"/>
      <c r="P143" s="1851"/>
      <c r="Q143" s="1280"/>
      <c r="R143" s="1843"/>
      <c r="S143" s="1986"/>
      <c r="T143" s="2169"/>
      <c r="U143" s="2170"/>
      <c r="V143" s="2171"/>
      <c r="AS143" s="1442"/>
      <c r="AT143" s="1442"/>
      <c r="AU143" s="1442"/>
      <c r="AV143" s="1442"/>
      <c r="AW143" s="1442"/>
      <c r="AX143" s="1442"/>
    </row>
    <row r="144" spans="1:50" s="965" customFormat="1" ht="15.75">
      <c r="A144" s="1403"/>
      <c r="B144" s="1404" t="s">
        <v>42</v>
      </c>
      <c r="C144" s="1283">
        <v>4</v>
      </c>
      <c r="D144" s="222"/>
      <c r="E144" s="243"/>
      <c r="F144" s="510"/>
      <c r="G144" s="1182">
        <v>5</v>
      </c>
      <c r="H144" s="1285">
        <f t="shared" si="15"/>
        <v>150</v>
      </c>
      <c r="I144" s="1286">
        <v>12</v>
      </c>
      <c r="J144" s="219" t="s">
        <v>257</v>
      </c>
      <c r="K144" s="219"/>
      <c r="L144" s="1083" t="s">
        <v>37</v>
      </c>
      <c r="M144" s="244">
        <f>H144-I144</f>
        <v>138</v>
      </c>
      <c r="N144" s="1279"/>
      <c r="O144" s="1850"/>
      <c r="P144" s="1851"/>
      <c r="Q144" s="1280"/>
      <c r="R144" s="1850" t="s">
        <v>36</v>
      </c>
      <c r="S144" s="1580"/>
      <c r="T144" s="2169"/>
      <c r="U144" s="2170"/>
      <c r="V144" s="2171"/>
      <c r="AS144" s="1442"/>
      <c r="AT144" s="1442"/>
      <c r="AU144" s="1442"/>
      <c r="AV144" s="1442"/>
      <c r="AW144" s="1442"/>
      <c r="AX144" s="1442"/>
    </row>
    <row r="145" spans="1:50" s="965" customFormat="1" ht="31.5">
      <c r="A145" s="1403" t="s">
        <v>479</v>
      </c>
      <c r="B145" s="1382" t="s">
        <v>529</v>
      </c>
      <c r="C145" s="1408"/>
      <c r="D145" s="1287"/>
      <c r="E145" s="455"/>
      <c r="F145" s="1281"/>
      <c r="G145" s="1290">
        <f>G146+G147</f>
        <v>5</v>
      </c>
      <c r="H145" s="1285">
        <f t="shared" si="15"/>
        <v>150</v>
      </c>
      <c r="I145" s="1286"/>
      <c r="J145" s="219"/>
      <c r="K145" s="219"/>
      <c r="L145" s="219"/>
      <c r="M145" s="244"/>
      <c r="N145" s="1279"/>
      <c r="O145" s="1850"/>
      <c r="P145" s="1851"/>
      <c r="Q145" s="1280"/>
      <c r="R145" s="1843"/>
      <c r="S145" s="1986"/>
      <c r="T145" s="2169"/>
      <c r="U145" s="2170"/>
      <c r="V145" s="2171"/>
      <c r="AS145" s="1442"/>
      <c r="AT145" s="1442"/>
      <c r="AU145" s="1442"/>
      <c r="AV145" s="1442"/>
      <c r="AW145" s="1442"/>
      <c r="AX145" s="1442"/>
    </row>
    <row r="146" spans="1:50" s="965" customFormat="1" ht="15" customHeight="1">
      <c r="A146" s="1409"/>
      <c r="B146" s="1404" t="s">
        <v>414</v>
      </c>
      <c r="C146" s="1408"/>
      <c r="D146" s="1287"/>
      <c r="E146" s="455"/>
      <c r="F146" s="1284"/>
      <c r="G146" s="1290">
        <v>1</v>
      </c>
      <c r="H146" s="1285">
        <f t="shared" si="15"/>
        <v>30</v>
      </c>
      <c r="I146" s="1291"/>
      <c r="J146" s="219"/>
      <c r="K146" s="219"/>
      <c r="L146" s="219"/>
      <c r="M146" s="144"/>
      <c r="N146" s="1279"/>
      <c r="O146" s="1850"/>
      <c r="P146" s="1851"/>
      <c r="Q146" s="1280"/>
      <c r="R146" s="1843"/>
      <c r="S146" s="1986"/>
      <c r="T146" s="2169"/>
      <c r="U146" s="2170"/>
      <c r="V146" s="2171"/>
      <c r="AS146" s="1442"/>
      <c r="AT146" s="1442"/>
      <c r="AU146" s="1442"/>
      <c r="AV146" s="1442"/>
      <c r="AW146" s="1442"/>
      <c r="AX146" s="1442"/>
    </row>
    <row r="147" spans="1:50" s="965" customFormat="1" ht="15.75">
      <c r="A147" s="1409"/>
      <c r="B147" s="1404" t="s">
        <v>42</v>
      </c>
      <c r="C147" s="1408">
        <v>5</v>
      </c>
      <c r="D147" s="1287"/>
      <c r="E147" s="455"/>
      <c r="F147" s="1284"/>
      <c r="G147" s="1290">
        <v>4</v>
      </c>
      <c r="H147" s="1285">
        <f t="shared" si="15"/>
        <v>120</v>
      </c>
      <c r="I147" s="1286">
        <v>12</v>
      </c>
      <c r="J147" s="219" t="s">
        <v>257</v>
      </c>
      <c r="K147" s="219"/>
      <c r="L147" s="1083" t="s">
        <v>37</v>
      </c>
      <c r="M147" s="144">
        <f>H147-I147</f>
        <v>108</v>
      </c>
      <c r="N147" s="1279"/>
      <c r="O147" s="1850"/>
      <c r="P147" s="1851"/>
      <c r="Q147" s="1280"/>
      <c r="R147" s="1843"/>
      <c r="S147" s="1986"/>
      <c r="T147" s="2169" t="s">
        <v>36</v>
      </c>
      <c r="U147" s="2170"/>
      <c r="V147" s="2171"/>
      <c r="AS147" s="1442"/>
      <c r="AT147" s="1442"/>
      <c r="AU147" s="1442"/>
      <c r="AV147" s="1442"/>
      <c r="AW147" s="1442"/>
      <c r="AX147" s="1442"/>
    </row>
    <row r="148" spans="1:50" s="965" customFormat="1" ht="31.5">
      <c r="A148" s="1409" t="s">
        <v>480</v>
      </c>
      <c r="B148" s="1407" t="s">
        <v>530</v>
      </c>
      <c r="C148" s="1408"/>
      <c r="D148" s="1287"/>
      <c r="E148" s="455"/>
      <c r="F148" s="1284"/>
      <c r="G148" s="1290">
        <f>G150+G151+G149</f>
        <v>6.5</v>
      </c>
      <c r="H148" s="1285">
        <f t="shared" si="15"/>
        <v>195</v>
      </c>
      <c r="I148" s="1291"/>
      <c r="J148" s="219"/>
      <c r="K148" s="219"/>
      <c r="L148" s="219"/>
      <c r="M148" s="144"/>
      <c r="N148" s="1279"/>
      <c r="O148" s="1850"/>
      <c r="P148" s="1851"/>
      <c r="Q148" s="1280"/>
      <c r="R148" s="1843"/>
      <c r="S148" s="1986"/>
      <c r="T148" s="2169"/>
      <c r="U148" s="2170"/>
      <c r="V148" s="2171"/>
      <c r="AS148" s="1442"/>
      <c r="AT148" s="1442"/>
      <c r="AU148" s="1442"/>
      <c r="AV148" s="1442"/>
      <c r="AW148" s="1442"/>
      <c r="AX148" s="1442"/>
    </row>
    <row r="149" spans="1:50" s="965" customFormat="1" ht="15.75">
      <c r="A149" s="1409"/>
      <c r="B149" s="1404" t="s">
        <v>414</v>
      </c>
      <c r="C149" s="1408"/>
      <c r="D149" s="1287"/>
      <c r="E149" s="455"/>
      <c r="F149" s="1284"/>
      <c r="G149" s="1290">
        <v>1</v>
      </c>
      <c r="H149" s="1285">
        <f t="shared" si="15"/>
        <v>30</v>
      </c>
      <c r="I149" s="1291"/>
      <c r="J149" s="219"/>
      <c r="K149" s="219"/>
      <c r="L149" s="219"/>
      <c r="M149" s="144"/>
      <c r="N149" s="1279"/>
      <c r="O149" s="1850"/>
      <c r="P149" s="1851"/>
      <c r="Q149" s="1280"/>
      <c r="R149" s="1843"/>
      <c r="S149" s="1986"/>
      <c r="T149" s="2169"/>
      <c r="U149" s="2170"/>
      <c r="V149" s="2171"/>
      <c r="AS149" s="1442"/>
      <c r="AT149" s="1442"/>
      <c r="AU149" s="1442"/>
      <c r="AV149" s="1442"/>
      <c r="AW149" s="1442"/>
      <c r="AX149" s="1442"/>
    </row>
    <row r="150" spans="1:50" s="965" customFormat="1" ht="15.75">
      <c r="A150" s="210"/>
      <c r="B150" s="1410" t="s">
        <v>42</v>
      </c>
      <c r="C150" s="1283">
        <v>5</v>
      </c>
      <c r="D150" s="222"/>
      <c r="E150" s="455"/>
      <c r="F150" s="1284"/>
      <c r="G150" s="1182">
        <v>4</v>
      </c>
      <c r="H150" s="1285">
        <f t="shared" si="15"/>
        <v>120</v>
      </c>
      <c r="I150" s="1286">
        <v>12</v>
      </c>
      <c r="J150" s="219" t="s">
        <v>257</v>
      </c>
      <c r="K150" s="219"/>
      <c r="L150" s="1083" t="s">
        <v>37</v>
      </c>
      <c r="M150" s="244">
        <f aca="true" t="shared" si="16" ref="M150:M157">H150-I150</f>
        <v>108</v>
      </c>
      <c r="N150" s="1279"/>
      <c r="O150" s="1850"/>
      <c r="P150" s="1851"/>
      <c r="Q150" s="1280"/>
      <c r="R150" s="1850"/>
      <c r="S150" s="1580"/>
      <c r="T150" s="2169" t="s">
        <v>36</v>
      </c>
      <c r="U150" s="2170"/>
      <c r="V150" s="2171"/>
      <c r="AS150" s="1442"/>
      <c r="AT150" s="1442"/>
      <c r="AU150" s="1442"/>
      <c r="AV150" s="1442"/>
      <c r="AW150" s="1442"/>
      <c r="AX150" s="1442"/>
    </row>
    <row r="151" spans="1:50" s="965" customFormat="1" ht="31.5">
      <c r="A151" s="1403" t="s">
        <v>481</v>
      </c>
      <c r="B151" s="1407" t="s">
        <v>531</v>
      </c>
      <c r="C151" s="1283"/>
      <c r="D151" s="222"/>
      <c r="E151" s="1287" t="s">
        <v>317</v>
      </c>
      <c r="F151" s="1281"/>
      <c r="G151" s="1182">
        <v>1.5</v>
      </c>
      <c r="H151" s="1285">
        <f t="shared" si="15"/>
        <v>45</v>
      </c>
      <c r="I151" s="1286">
        <v>4</v>
      </c>
      <c r="J151" s="222"/>
      <c r="K151" s="221"/>
      <c r="L151" s="1083" t="s">
        <v>256</v>
      </c>
      <c r="M151" s="244">
        <f t="shared" si="16"/>
        <v>41</v>
      </c>
      <c r="N151" s="1279"/>
      <c r="O151" s="1850"/>
      <c r="P151" s="1851"/>
      <c r="Q151" s="1280"/>
      <c r="R151" s="1843"/>
      <c r="S151" s="1986"/>
      <c r="T151" s="2169"/>
      <c r="U151" s="2170" t="s">
        <v>256</v>
      </c>
      <c r="V151" s="2171"/>
      <c r="AS151" s="1442"/>
      <c r="AT151" s="1442"/>
      <c r="AU151" s="1442"/>
      <c r="AV151" s="1442"/>
      <c r="AW151" s="1442"/>
      <c r="AX151" s="1442"/>
    </row>
    <row r="152" spans="1:50" s="965" customFormat="1" ht="47.25" customHeight="1">
      <c r="A152" s="1403" t="s">
        <v>482</v>
      </c>
      <c r="B152" s="1407" t="s">
        <v>538</v>
      </c>
      <c r="C152" s="1283"/>
      <c r="D152" s="222" t="s">
        <v>421</v>
      </c>
      <c r="E152" s="1287"/>
      <c r="F152" s="1281"/>
      <c r="G152" s="1292">
        <v>4</v>
      </c>
      <c r="H152" s="1131">
        <f>PRODUCT(G152,30)</f>
        <v>120</v>
      </c>
      <c r="I152" s="1293">
        <v>8</v>
      </c>
      <c r="J152" s="377" t="s">
        <v>256</v>
      </c>
      <c r="K152" s="196"/>
      <c r="L152" s="196" t="s">
        <v>37</v>
      </c>
      <c r="M152" s="1130">
        <f t="shared" si="16"/>
        <v>112</v>
      </c>
      <c r="N152" s="1279"/>
      <c r="O152" s="1850"/>
      <c r="P152" s="1851"/>
      <c r="Q152" s="1280"/>
      <c r="R152" s="1843"/>
      <c r="S152" s="1986"/>
      <c r="T152" s="1350" t="s">
        <v>35</v>
      </c>
      <c r="U152" s="2170"/>
      <c r="V152" s="2171"/>
      <c r="AS152" s="1442"/>
      <c r="AT152" s="1442"/>
      <c r="AU152" s="1442"/>
      <c r="AV152" s="1442"/>
      <c r="AW152" s="1442"/>
      <c r="AX152" s="1442"/>
    </row>
    <row r="153" spans="1:50" s="965" customFormat="1" ht="47.25">
      <c r="A153" s="1403" t="s">
        <v>483</v>
      </c>
      <c r="B153" s="1407" t="s">
        <v>532</v>
      </c>
      <c r="C153" s="1283" t="s">
        <v>317</v>
      </c>
      <c r="D153" s="222"/>
      <c r="E153" s="1287"/>
      <c r="F153" s="1294"/>
      <c r="G153" s="1292">
        <v>4</v>
      </c>
      <c r="H153" s="1131">
        <f>PRODUCT(G153,30)</f>
        <v>120</v>
      </c>
      <c r="I153" s="1293">
        <v>12</v>
      </c>
      <c r="J153" s="219" t="s">
        <v>257</v>
      </c>
      <c r="K153" s="219"/>
      <c r="L153" s="1083" t="s">
        <v>37</v>
      </c>
      <c r="M153" s="1130">
        <f t="shared" si="16"/>
        <v>108</v>
      </c>
      <c r="N153" s="1279"/>
      <c r="O153" s="1850"/>
      <c r="P153" s="1851"/>
      <c r="Q153" s="1280"/>
      <c r="R153" s="1843"/>
      <c r="S153" s="1986"/>
      <c r="T153" s="2169"/>
      <c r="U153" s="222" t="s">
        <v>36</v>
      </c>
      <c r="V153" s="2171"/>
      <c r="AM153" s="1096">
        <f>G159+G158+G157+G156+G155+G153+G152+G151+G150+G147+G144+G141+G140+G137+G136+G134+G133+G130+G127+G124+G121+G118</f>
        <v>84.5</v>
      </c>
      <c r="AS153" s="1442"/>
      <c r="AT153" s="1442"/>
      <c r="AU153" s="1442"/>
      <c r="AV153" s="1442"/>
      <c r="AW153" s="1442"/>
      <c r="AX153" s="1442"/>
    </row>
    <row r="154" spans="1:50" s="965" customFormat="1" ht="29.25" customHeight="1">
      <c r="A154" s="1403" t="s">
        <v>484</v>
      </c>
      <c r="B154" s="1382" t="s">
        <v>533</v>
      </c>
      <c r="C154" s="1283"/>
      <c r="D154" s="222"/>
      <c r="E154" s="1287"/>
      <c r="F154" s="1294"/>
      <c r="G154" s="1182">
        <f>G155+G156</f>
        <v>5.5</v>
      </c>
      <c r="H154" s="1131">
        <f>G154*30</f>
        <v>165</v>
      </c>
      <c r="I154" s="1293"/>
      <c r="J154" s="196"/>
      <c r="K154" s="196"/>
      <c r="L154" s="196"/>
      <c r="M154" s="1130"/>
      <c r="N154" s="1279"/>
      <c r="O154" s="1850"/>
      <c r="P154" s="1851"/>
      <c r="Q154" s="1280"/>
      <c r="R154" s="1843"/>
      <c r="S154" s="1986"/>
      <c r="T154" s="2169"/>
      <c r="U154" s="2170"/>
      <c r="V154" s="2171"/>
      <c r="AS154" s="1442"/>
      <c r="AT154" s="1442"/>
      <c r="AU154" s="1442"/>
      <c r="AV154" s="1442"/>
      <c r="AW154" s="1442"/>
      <c r="AX154" s="1442"/>
    </row>
    <row r="155" spans="1:50" s="965" customFormat="1" ht="18" customHeight="1">
      <c r="A155" s="1403"/>
      <c r="B155" s="1404" t="s">
        <v>42</v>
      </c>
      <c r="C155" s="1283"/>
      <c r="D155" s="222" t="s">
        <v>421</v>
      </c>
      <c r="E155" s="1295"/>
      <c r="F155" s="1296"/>
      <c r="G155" s="1182">
        <v>4</v>
      </c>
      <c r="H155" s="1285">
        <f>G155*30</f>
        <v>120</v>
      </c>
      <c r="I155" s="1286">
        <v>4</v>
      </c>
      <c r="J155" s="218"/>
      <c r="K155" s="1297"/>
      <c r="L155" s="1298" t="s">
        <v>35</v>
      </c>
      <c r="M155" s="1278">
        <f t="shared" si="16"/>
        <v>116</v>
      </c>
      <c r="N155" s="1279"/>
      <c r="O155" s="1850"/>
      <c r="P155" s="1851"/>
      <c r="Q155" s="1280"/>
      <c r="R155" s="1843"/>
      <c r="S155" s="1986"/>
      <c r="T155" s="1350" t="s">
        <v>35</v>
      </c>
      <c r="U155" s="2170"/>
      <c r="V155" s="2171"/>
      <c r="AS155" s="1442"/>
      <c r="AT155" s="1442"/>
      <c r="AU155" s="1442"/>
      <c r="AV155" s="1442"/>
      <c r="AW155" s="1442"/>
      <c r="AX155" s="1442"/>
    </row>
    <row r="156" spans="1:50" s="965" customFormat="1" ht="31.5">
      <c r="A156" s="1403" t="s">
        <v>485</v>
      </c>
      <c r="B156" s="1382" t="s">
        <v>534</v>
      </c>
      <c r="C156" s="1283"/>
      <c r="D156" s="222"/>
      <c r="E156" s="1295"/>
      <c r="F156" s="1299" t="s">
        <v>317</v>
      </c>
      <c r="G156" s="1182">
        <v>1.5</v>
      </c>
      <c r="H156" s="1285">
        <f>G156*30</f>
        <v>45</v>
      </c>
      <c r="I156" s="1286">
        <v>4</v>
      </c>
      <c r="J156" s="218"/>
      <c r="K156" s="1297"/>
      <c r="L156" s="1297" t="s">
        <v>256</v>
      </c>
      <c r="M156" s="1278">
        <f t="shared" si="16"/>
        <v>41</v>
      </c>
      <c r="N156" s="1279"/>
      <c r="O156" s="1850"/>
      <c r="P156" s="1851"/>
      <c r="Q156" s="1280"/>
      <c r="R156" s="1843"/>
      <c r="S156" s="1986"/>
      <c r="T156" s="2169"/>
      <c r="U156" s="222" t="s">
        <v>256</v>
      </c>
      <c r="V156" s="2171"/>
      <c r="AN156" s="1000"/>
      <c r="AO156" s="1005"/>
      <c r="AP156" s="1005"/>
      <c r="AQ156" s="1005"/>
      <c r="AR156" s="1000"/>
      <c r="AS156" s="1444"/>
      <c r="AT156" s="1442"/>
      <c r="AU156" s="1442"/>
      <c r="AV156" s="1442"/>
      <c r="AW156" s="1442"/>
      <c r="AX156" s="1442"/>
    </row>
    <row r="157" spans="1:50" s="965" customFormat="1" ht="31.5">
      <c r="A157" s="1403" t="s">
        <v>486</v>
      </c>
      <c r="B157" s="1406" t="s">
        <v>535</v>
      </c>
      <c r="C157" s="1283" t="s">
        <v>317</v>
      </c>
      <c r="D157" s="222"/>
      <c r="E157" s="243"/>
      <c r="F157" s="510"/>
      <c r="G157" s="1182">
        <v>4.5</v>
      </c>
      <c r="H157" s="1285">
        <f>G157*30</f>
        <v>135</v>
      </c>
      <c r="I157" s="1286">
        <v>12</v>
      </c>
      <c r="J157" s="1083" t="s">
        <v>257</v>
      </c>
      <c r="K157" s="219"/>
      <c r="L157" s="1083" t="s">
        <v>37</v>
      </c>
      <c r="M157" s="201">
        <f t="shared" si="16"/>
        <v>123</v>
      </c>
      <c r="N157" s="1279"/>
      <c r="O157" s="1850"/>
      <c r="P157" s="1851"/>
      <c r="Q157" s="1280"/>
      <c r="R157" s="1843"/>
      <c r="S157" s="1986"/>
      <c r="T157" s="2169"/>
      <c r="U157" s="2170" t="s">
        <v>36</v>
      </c>
      <c r="V157" s="2171"/>
      <c r="AN157" s="1000"/>
      <c r="AO157" s="1006">
        <v>5</v>
      </c>
      <c r="AP157" s="1005">
        <f>4+4+4+4+8+12</f>
        <v>36</v>
      </c>
      <c r="AQ157" s="1005"/>
      <c r="AR157" s="1000"/>
      <c r="AS157" s="1444"/>
      <c r="AT157" s="1442"/>
      <c r="AU157" s="1442"/>
      <c r="AV157" s="1442"/>
      <c r="AW157" s="1442"/>
      <c r="AX157" s="1442"/>
    </row>
    <row r="158" spans="1:50" s="965" customFormat="1" ht="31.5">
      <c r="A158" s="1403" t="s">
        <v>487</v>
      </c>
      <c r="B158" s="1406" t="s">
        <v>537</v>
      </c>
      <c r="C158" s="1283"/>
      <c r="D158" s="196">
        <v>5</v>
      </c>
      <c r="E158" s="85"/>
      <c r="F158" s="1130"/>
      <c r="G158" s="1292">
        <v>3</v>
      </c>
      <c r="H158" s="1131">
        <f>PRODUCT(G158,30)</f>
        <v>90</v>
      </c>
      <c r="I158" s="1293">
        <v>8</v>
      </c>
      <c r="J158" s="377" t="s">
        <v>256</v>
      </c>
      <c r="K158" s="196" t="s">
        <v>37</v>
      </c>
      <c r="L158" s="196"/>
      <c r="M158" s="1130">
        <f>H158-I158</f>
        <v>82</v>
      </c>
      <c r="N158" s="1279"/>
      <c r="O158" s="1850"/>
      <c r="P158" s="1851"/>
      <c r="Q158" s="1280"/>
      <c r="R158" s="1843"/>
      <c r="S158" s="1986"/>
      <c r="T158" s="1350" t="s">
        <v>35</v>
      </c>
      <c r="U158" s="2170"/>
      <c r="V158" s="2171"/>
      <c r="AN158" s="1000"/>
      <c r="AO158" s="1006" t="s">
        <v>317</v>
      </c>
      <c r="AP158" s="1005">
        <f>4+8+4+8+8</f>
        <v>32</v>
      </c>
      <c r="AQ158" s="1005"/>
      <c r="AR158" s="1000"/>
      <c r="AS158" s="1444"/>
      <c r="AT158" s="1442"/>
      <c r="AU158" s="1442"/>
      <c r="AV158" s="1442"/>
      <c r="AW158" s="1442"/>
      <c r="AX158" s="1442"/>
    </row>
    <row r="159" spans="1:50" s="965" customFormat="1" ht="31.5">
      <c r="A159" s="1403" t="s">
        <v>488</v>
      </c>
      <c r="B159" s="1406" t="s">
        <v>536</v>
      </c>
      <c r="C159" s="1283"/>
      <c r="D159" s="196" t="s">
        <v>317</v>
      </c>
      <c r="E159" s="85"/>
      <c r="F159" s="1130"/>
      <c r="G159" s="1292">
        <v>4</v>
      </c>
      <c r="H159" s="1131">
        <f>PRODUCT(G159,30)</f>
        <v>120</v>
      </c>
      <c r="I159" s="1293">
        <v>8</v>
      </c>
      <c r="J159" s="377" t="s">
        <v>256</v>
      </c>
      <c r="K159" s="196" t="s">
        <v>37</v>
      </c>
      <c r="L159" s="85"/>
      <c r="M159" s="1130">
        <f>H159-I159</f>
        <v>112</v>
      </c>
      <c r="N159" s="1279"/>
      <c r="O159" s="1850"/>
      <c r="P159" s="1851"/>
      <c r="Q159" s="1280"/>
      <c r="R159" s="1843"/>
      <c r="S159" s="1986"/>
      <c r="T159" s="2169"/>
      <c r="U159" s="2170" t="s">
        <v>35</v>
      </c>
      <c r="V159" s="2171"/>
      <c r="AN159" s="1000"/>
      <c r="AO159" s="1005">
        <v>4</v>
      </c>
      <c r="AP159" s="1005">
        <f>8+8+4+4+4+8+4</f>
        <v>40</v>
      </c>
      <c r="AQ159" s="1005"/>
      <c r="AR159" s="1000"/>
      <c r="AS159" s="1444"/>
      <c r="AT159" s="1442"/>
      <c r="AU159" s="1442"/>
      <c r="AV159" s="1442"/>
      <c r="AW159" s="1442"/>
      <c r="AX159" s="1442"/>
    </row>
    <row r="160" spans="1:50" ht="34.5" customHeight="1">
      <c r="A160" s="210" t="s">
        <v>490</v>
      </c>
      <c r="B160" s="1386" t="s">
        <v>447</v>
      </c>
      <c r="C160" s="1484" t="s">
        <v>317</v>
      </c>
      <c r="D160" s="1485"/>
      <c r="E160" s="1485"/>
      <c r="F160" s="1486"/>
      <c r="G160" s="1273">
        <v>6</v>
      </c>
      <c r="H160" s="1487">
        <f>G160*30</f>
        <v>180</v>
      </c>
      <c r="I160" s="1275" t="s">
        <v>448</v>
      </c>
      <c r="J160" s="200" t="s">
        <v>266</v>
      </c>
      <c r="K160" s="200" t="s">
        <v>256</v>
      </c>
      <c r="L160" s="200" t="s">
        <v>265</v>
      </c>
      <c r="M160" s="1488">
        <f>H160-I160</f>
        <v>164</v>
      </c>
      <c r="N160" s="1489"/>
      <c r="O160" s="2041"/>
      <c r="P160" s="2042"/>
      <c r="Q160" s="1464"/>
      <c r="R160" s="2041"/>
      <c r="S160" s="2043"/>
      <c r="T160" s="1490"/>
      <c r="U160" s="1491" t="s">
        <v>162</v>
      </c>
      <c r="V160" s="1492"/>
      <c r="AN160" s="1450"/>
      <c r="AO160" s="1493">
        <v>3</v>
      </c>
      <c r="AP160" s="1493">
        <f>8+4+8+4+4+12</f>
        <v>40</v>
      </c>
      <c r="AQ160" s="1493"/>
      <c r="AR160" s="1450"/>
      <c r="AS160" s="1438" t="b">
        <f>ISBLANK(N160)</f>
        <v>1</v>
      </c>
      <c r="AT160" s="1438" t="b">
        <f>ISBLANK(O160)</f>
        <v>1</v>
      </c>
      <c r="AU160" s="1438" t="b">
        <f>ISBLANK(Q160)</f>
        <v>1</v>
      </c>
      <c r="AV160" s="1438" t="b">
        <f>ISBLANK(R160)</f>
        <v>1</v>
      </c>
      <c r="AW160" s="1438" t="b">
        <f>ISBLANK(T160)</f>
        <v>1</v>
      </c>
      <c r="AX160" s="1438" t="b">
        <f>ISBLANK(U160)</f>
        <v>0</v>
      </c>
    </row>
    <row r="161" spans="1:50" s="965" customFormat="1" ht="33" customHeight="1">
      <c r="A161" s="210" t="s">
        <v>491</v>
      </c>
      <c r="B161" s="1386" t="s">
        <v>230</v>
      </c>
      <c r="C161" s="347"/>
      <c r="D161" s="85"/>
      <c r="E161" s="85"/>
      <c r="F161" s="1300"/>
      <c r="G161" s="1182">
        <f>G162+G163</f>
        <v>6</v>
      </c>
      <c r="H161" s="1301">
        <f aca="true" t="shared" si="17" ref="H161:H204">G161*30</f>
        <v>180</v>
      </c>
      <c r="I161" s="1302"/>
      <c r="J161" s="1288"/>
      <c r="K161" s="1288"/>
      <c r="L161" s="1288"/>
      <c r="M161" s="1303"/>
      <c r="N161" s="1279"/>
      <c r="O161" s="1843"/>
      <c r="P161" s="1844"/>
      <c r="Q161" s="1280"/>
      <c r="R161" s="1843"/>
      <c r="S161" s="1986"/>
      <c r="T161" s="2169"/>
      <c r="U161" s="2170"/>
      <c r="V161" s="2171"/>
      <c r="AN161" s="1000"/>
      <c r="AO161" s="1005">
        <v>2</v>
      </c>
      <c r="AP161" s="1005">
        <f>4+4+40</f>
        <v>48</v>
      </c>
      <c r="AQ161" s="1005"/>
      <c r="AR161" s="1000"/>
      <c r="AS161" s="1438" t="b">
        <f aca="true" t="shared" si="18" ref="AS161:AT204">ISBLANK(N161)</f>
        <v>1</v>
      </c>
      <c r="AT161" s="1438" t="b">
        <f t="shared" si="18"/>
        <v>1</v>
      </c>
      <c r="AU161" s="1438" t="b">
        <f aca="true" t="shared" si="19" ref="AU161:AV204">ISBLANK(Q161)</f>
        <v>1</v>
      </c>
      <c r="AV161" s="1438" t="b">
        <f t="shared" si="19"/>
        <v>1</v>
      </c>
      <c r="AW161" s="1438" t="b">
        <f aca="true" t="shared" si="20" ref="AW161:AX204">ISBLANK(T161)</f>
        <v>1</v>
      </c>
      <c r="AX161" s="1438" t="b">
        <f t="shared" si="20"/>
        <v>1</v>
      </c>
    </row>
    <row r="162" spans="1:50" s="965" customFormat="1" ht="18">
      <c r="A162" s="210"/>
      <c r="B162" s="1404" t="s">
        <v>414</v>
      </c>
      <c r="C162" s="347"/>
      <c r="D162" s="85"/>
      <c r="E162" s="85"/>
      <c r="F162" s="1300"/>
      <c r="G162" s="1182">
        <v>1.5</v>
      </c>
      <c r="H162" s="1301">
        <f t="shared" si="17"/>
        <v>45</v>
      </c>
      <c r="I162" s="1298"/>
      <c r="J162" s="222"/>
      <c r="K162" s="222"/>
      <c r="L162" s="222"/>
      <c r="M162" s="1303"/>
      <c r="N162" s="1279"/>
      <c r="O162" s="1843"/>
      <c r="P162" s="1844"/>
      <c r="Q162" s="1280"/>
      <c r="R162" s="1843"/>
      <c r="S162" s="1986"/>
      <c r="T162" s="2169"/>
      <c r="U162" s="2170"/>
      <c r="V162" s="2171"/>
      <c r="AN162" s="1000"/>
      <c r="AO162" s="1005">
        <v>1</v>
      </c>
      <c r="AP162" s="1005">
        <v>48</v>
      </c>
      <c r="AQ162" s="1005"/>
      <c r="AR162" s="1000"/>
      <c r="AS162" s="1438" t="b">
        <f t="shared" si="18"/>
        <v>1</v>
      </c>
      <c r="AT162" s="1438" t="b">
        <f t="shared" si="18"/>
        <v>1</v>
      </c>
      <c r="AU162" s="1438" t="b">
        <f t="shared" si="19"/>
        <v>1</v>
      </c>
      <c r="AV162" s="1438" t="b">
        <f t="shared" si="19"/>
        <v>1</v>
      </c>
      <c r="AW162" s="1438" t="b">
        <f t="shared" si="20"/>
        <v>1</v>
      </c>
      <c r="AX162" s="1438" t="b">
        <f t="shared" si="20"/>
        <v>1</v>
      </c>
    </row>
    <row r="163" spans="1:50" s="965" customFormat="1" ht="18">
      <c r="A163" s="210"/>
      <c r="B163" s="1404" t="s">
        <v>42</v>
      </c>
      <c r="C163" s="347">
        <v>5</v>
      </c>
      <c r="D163" s="85"/>
      <c r="E163" s="85"/>
      <c r="F163" s="1300"/>
      <c r="G163" s="1182">
        <v>4.5</v>
      </c>
      <c r="H163" s="1301">
        <f t="shared" si="17"/>
        <v>135</v>
      </c>
      <c r="I163" s="1298" t="s">
        <v>448</v>
      </c>
      <c r="J163" s="222" t="s">
        <v>266</v>
      </c>
      <c r="K163" s="222" t="s">
        <v>256</v>
      </c>
      <c r="L163" s="222" t="s">
        <v>265</v>
      </c>
      <c r="M163" s="1303">
        <f>H163-I163</f>
        <v>119</v>
      </c>
      <c r="N163" s="1279"/>
      <c r="O163" s="1843"/>
      <c r="P163" s="1844"/>
      <c r="Q163" s="1280"/>
      <c r="R163" s="1843"/>
      <c r="S163" s="1986"/>
      <c r="T163" s="2169" t="s">
        <v>162</v>
      </c>
      <c r="U163" s="2170"/>
      <c r="V163" s="2171"/>
      <c r="AN163" s="1000"/>
      <c r="AO163" s="1005"/>
      <c r="AP163" s="1005"/>
      <c r="AQ163" s="1005"/>
      <c r="AR163" s="1000"/>
      <c r="AS163" s="1438" t="b">
        <f t="shared" si="18"/>
        <v>1</v>
      </c>
      <c r="AT163" s="1438" t="b">
        <f t="shared" si="18"/>
        <v>1</v>
      </c>
      <c r="AU163" s="1438" t="b">
        <f t="shared" si="19"/>
        <v>1</v>
      </c>
      <c r="AV163" s="1438" t="b">
        <f t="shared" si="19"/>
        <v>1</v>
      </c>
      <c r="AW163" s="1438" t="b">
        <f t="shared" si="20"/>
        <v>0</v>
      </c>
      <c r="AX163" s="1438" t="b">
        <f t="shared" si="20"/>
        <v>1</v>
      </c>
    </row>
    <row r="164" spans="1:50" s="965" customFormat="1" ht="33" customHeight="1">
      <c r="A164" s="210" t="s">
        <v>492</v>
      </c>
      <c r="B164" s="1382" t="s">
        <v>231</v>
      </c>
      <c r="C164" s="347"/>
      <c r="D164" s="85"/>
      <c r="E164" s="85"/>
      <c r="F164" s="1304"/>
      <c r="G164" s="1182">
        <f>G165+G166+G167</f>
        <v>11</v>
      </c>
      <c r="H164" s="1301">
        <f t="shared" si="17"/>
        <v>330</v>
      </c>
      <c r="I164" s="1298"/>
      <c r="J164" s="222"/>
      <c r="K164" s="222"/>
      <c r="L164" s="222"/>
      <c r="M164" s="1303"/>
      <c r="N164" s="194"/>
      <c r="O164" s="1843"/>
      <c r="P164" s="1844"/>
      <c r="Q164" s="386"/>
      <c r="R164" s="1850"/>
      <c r="S164" s="1580"/>
      <c r="T164" s="2169"/>
      <c r="U164" s="2170"/>
      <c r="V164" s="2171"/>
      <c r="AN164" s="1000"/>
      <c r="AO164" s="1005"/>
      <c r="AP164" s="1005"/>
      <c r="AQ164" s="1005"/>
      <c r="AR164" s="1000"/>
      <c r="AS164" s="1438" t="b">
        <f t="shared" si="18"/>
        <v>1</v>
      </c>
      <c r="AT164" s="1438" t="b">
        <f t="shared" si="18"/>
        <v>1</v>
      </c>
      <c r="AU164" s="1438" t="b">
        <f t="shared" si="19"/>
        <v>1</v>
      </c>
      <c r="AV164" s="1438" t="b">
        <f t="shared" si="19"/>
        <v>1</v>
      </c>
      <c r="AW164" s="1438" t="b">
        <f t="shared" si="20"/>
        <v>1</v>
      </c>
      <c r="AX164" s="1438" t="b">
        <f t="shared" si="20"/>
        <v>1</v>
      </c>
    </row>
    <row r="165" spans="1:50" s="965" customFormat="1" ht="15" customHeight="1">
      <c r="A165" s="210"/>
      <c r="B165" s="1404" t="s">
        <v>414</v>
      </c>
      <c r="C165" s="347"/>
      <c r="D165" s="85"/>
      <c r="E165" s="85"/>
      <c r="F165" s="1304"/>
      <c r="G165" s="1182">
        <v>2</v>
      </c>
      <c r="H165" s="1301">
        <f t="shared" si="17"/>
        <v>60</v>
      </c>
      <c r="I165" s="1298"/>
      <c r="J165" s="222"/>
      <c r="K165" s="222"/>
      <c r="L165" s="222"/>
      <c r="M165" s="1303"/>
      <c r="N165" s="194"/>
      <c r="O165" s="1843"/>
      <c r="P165" s="1844"/>
      <c r="Q165" s="386"/>
      <c r="R165" s="1850"/>
      <c r="S165" s="1580"/>
      <c r="T165" s="2169"/>
      <c r="U165" s="2170"/>
      <c r="V165" s="2171"/>
      <c r="AN165" s="1000"/>
      <c r="AO165" s="1000"/>
      <c r="AP165" s="1000"/>
      <c r="AQ165" s="1000"/>
      <c r="AR165" s="1000"/>
      <c r="AS165" s="1438" t="b">
        <f t="shared" si="18"/>
        <v>1</v>
      </c>
      <c r="AT165" s="1438" t="b">
        <f t="shared" si="18"/>
        <v>1</v>
      </c>
      <c r="AU165" s="1438" t="b">
        <f t="shared" si="19"/>
        <v>1</v>
      </c>
      <c r="AV165" s="1438" t="b">
        <f t="shared" si="19"/>
        <v>1</v>
      </c>
      <c r="AW165" s="1438" t="b">
        <f t="shared" si="20"/>
        <v>1</v>
      </c>
      <c r="AX165" s="1438" t="b">
        <f t="shared" si="20"/>
        <v>1</v>
      </c>
    </row>
    <row r="166" spans="1:50" s="965" customFormat="1" ht="15.75" customHeight="1">
      <c r="A166" s="210"/>
      <c r="B166" s="1404" t="s">
        <v>42</v>
      </c>
      <c r="C166" s="347">
        <v>4</v>
      </c>
      <c r="D166" s="85"/>
      <c r="E166" s="85"/>
      <c r="F166" s="1304"/>
      <c r="G166" s="1182">
        <v>8</v>
      </c>
      <c r="H166" s="1301">
        <f t="shared" si="17"/>
        <v>240</v>
      </c>
      <c r="I166" s="1298" t="s">
        <v>449</v>
      </c>
      <c r="J166" s="222" t="s">
        <v>35</v>
      </c>
      <c r="K166" s="222" t="s">
        <v>37</v>
      </c>
      <c r="L166" s="222"/>
      <c r="M166" s="1303">
        <f>H166-I166</f>
        <v>228</v>
      </c>
      <c r="N166" s="194"/>
      <c r="O166" s="1843"/>
      <c r="P166" s="1844"/>
      <c r="Q166" s="386"/>
      <c r="R166" s="1850" t="s">
        <v>454</v>
      </c>
      <c r="S166" s="1580"/>
      <c r="T166" s="2169"/>
      <c r="U166" s="2170"/>
      <c r="V166" s="2171"/>
      <c r="AN166" s="1000"/>
      <c r="AO166" s="1000"/>
      <c r="AP166" s="1000"/>
      <c r="AQ166" s="1000"/>
      <c r="AR166" s="1000"/>
      <c r="AS166" s="1438" t="b">
        <f t="shared" si="18"/>
        <v>1</v>
      </c>
      <c r="AT166" s="1438" t="b">
        <f t="shared" si="18"/>
        <v>1</v>
      </c>
      <c r="AU166" s="1438" t="b">
        <f t="shared" si="19"/>
        <v>1</v>
      </c>
      <c r="AV166" s="1438" t="b">
        <f t="shared" si="19"/>
        <v>0</v>
      </c>
      <c r="AW166" s="1438" t="b">
        <f t="shared" si="20"/>
        <v>1</v>
      </c>
      <c r="AX166" s="1438" t="b">
        <f t="shared" si="20"/>
        <v>1</v>
      </c>
    </row>
    <row r="167" spans="1:50" s="965" customFormat="1" ht="33" customHeight="1">
      <c r="A167" s="210" t="s">
        <v>493</v>
      </c>
      <c r="B167" s="1406" t="s">
        <v>450</v>
      </c>
      <c r="C167" s="347"/>
      <c r="D167" s="85"/>
      <c r="E167" s="85"/>
      <c r="F167" s="1300">
        <v>4</v>
      </c>
      <c r="G167" s="1182">
        <v>1</v>
      </c>
      <c r="H167" s="1301">
        <f t="shared" si="17"/>
        <v>30</v>
      </c>
      <c r="I167" s="1298" t="s">
        <v>295</v>
      </c>
      <c r="J167" s="222"/>
      <c r="K167" s="222"/>
      <c r="L167" s="222" t="s">
        <v>35</v>
      </c>
      <c r="M167" s="1303">
        <f>H167-I167</f>
        <v>22</v>
      </c>
      <c r="N167" s="194"/>
      <c r="O167" s="1843"/>
      <c r="P167" s="1844"/>
      <c r="Q167" s="386"/>
      <c r="R167" s="1850" t="s">
        <v>35</v>
      </c>
      <c r="S167" s="1580"/>
      <c r="T167" s="2169"/>
      <c r="U167" s="2170"/>
      <c r="V167" s="2171"/>
      <c r="AN167" s="1000"/>
      <c r="AO167" s="1000"/>
      <c r="AP167" s="1000"/>
      <c r="AQ167" s="1000"/>
      <c r="AR167" s="1000"/>
      <c r="AS167" s="1438" t="b">
        <f t="shared" si="18"/>
        <v>1</v>
      </c>
      <c r="AT167" s="1438" t="b">
        <f t="shared" si="18"/>
        <v>1</v>
      </c>
      <c r="AU167" s="1438" t="b">
        <f t="shared" si="19"/>
        <v>1</v>
      </c>
      <c r="AV167" s="1438" t="b">
        <f t="shared" si="19"/>
        <v>0</v>
      </c>
      <c r="AW167" s="1438" t="b">
        <f t="shared" si="20"/>
        <v>1</v>
      </c>
      <c r="AX167" s="1438" t="b">
        <f t="shared" si="20"/>
        <v>1</v>
      </c>
    </row>
    <row r="168" spans="1:50" s="965" customFormat="1" ht="16.5" customHeight="1">
      <c r="A168" s="210" t="s">
        <v>494</v>
      </c>
      <c r="B168" s="1382" t="s">
        <v>233</v>
      </c>
      <c r="C168" s="347"/>
      <c r="D168" s="85"/>
      <c r="E168" s="85"/>
      <c r="F168" s="1304"/>
      <c r="G168" s="1182">
        <f>G169+G170</f>
        <v>7</v>
      </c>
      <c r="H168" s="1079">
        <f>H169+H170</f>
        <v>210</v>
      </c>
      <c r="I168" s="1298"/>
      <c r="J168" s="222"/>
      <c r="K168" s="222"/>
      <c r="L168" s="222"/>
      <c r="M168" s="1303"/>
      <c r="N168" s="194"/>
      <c r="O168" s="1305"/>
      <c r="P168" s="1306"/>
      <c r="Q168" s="386"/>
      <c r="R168" s="1850"/>
      <c r="S168" s="1580"/>
      <c r="T168" s="2169"/>
      <c r="U168" s="2170"/>
      <c r="V168" s="2171"/>
      <c r="AS168" s="1438" t="b">
        <f t="shared" si="18"/>
        <v>1</v>
      </c>
      <c r="AT168" s="1438" t="b">
        <f t="shared" si="18"/>
        <v>1</v>
      </c>
      <c r="AU168" s="1438" t="b">
        <f t="shared" si="19"/>
        <v>1</v>
      </c>
      <c r="AV168" s="1438" t="b">
        <f t="shared" si="19"/>
        <v>1</v>
      </c>
      <c r="AW168" s="1438" t="b">
        <f t="shared" si="20"/>
        <v>1</v>
      </c>
      <c r="AX168" s="1438" t="b">
        <f t="shared" si="20"/>
        <v>1</v>
      </c>
    </row>
    <row r="169" spans="1:50" s="965" customFormat="1" ht="15.75">
      <c r="A169" s="210"/>
      <c r="B169" s="1404" t="s">
        <v>414</v>
      </c>
      <c r="C169" s="347"/>
      <c r="D169" s="85"/>
      <c r="E169" s="85"/>
      <c r="F169" s="1304"/>
      <c r="G169" s="1182">
        <v>2</v>
      </c>
      <c r="H169" s="1301">
        <f>G169*30</f>
        <v>60</v>
      </c>
      <c r="I169" s="1298"/>
      <c r="J169" s="222"/>
      <c r="K169" s="222"/>
      <c r="L169" s="222"/>
      <c r="M169" s="1303"/>
      <c r="N169" s="194"/>
      <c r="O169" s="1843"/>
      <c r="P169" s="1844"/>
      <c r="Q169" s="386"/>
      <c r="R169" s="1850"/>
      <c r="S169" s="1580"/>
      <c r="T169" s="2169"/>
      <c r="U169" s="2170"/>
      <c r="V169" s="2171"/>
      <c r="AS169" s="1438" t="b">
        <f t="shared" si="18"/>
        <v>1</v>
      </c>
      <c r="AT169" s="1438" t="b">
        <f t="shared" si="18"/>
        <v>1</v>
      </c>
      <c r="AU169" s="1438" t="b">
        <f t="shared" si="19"/>
        <v>1</v>
      </c>
      <c r="AV169" s="1438" t="b">
        <f t="shared" si="19"/>
        <v>1</v>
      </c>
      <c r="AW169" s="1438" t="b">
        <f t="shared" si="20"/>
        <v>1</v>
      </c>
      <c r="AX169" s="1438" t="b">
        <f t="shared" si="20"/>
        <v>1</v>
      </c>
    </row>
    <row r="170" spans="1:50" s="965" customFormat="1" ht="15.75">
      <c r="A170" s="210"/>
      <c r="B170" s="1404" t="s">
        <v>42</v>
      </c>
      <c r="C170" s="347"/>
      <c r="D170" s="85">
        <v>4</v>
      </c>
      <c r="E170" s="85"/>
      <c r="F170" s="1304"/>
      <c r="G170" s="1182">
        <v>5</v>
      </c>
      <c r="H170" s="1301">
        <f t="shared" si="17"/>
        <v>150</v>
      </c>
      <c r="I170" s="1298" t="s">
        <v>449</v>
      </c>
      <c r="J170" s="222" t="s">
        <v>35</v>
      </c>
      <c r="K170" s="222" t="s">
        <v>301</v>
      </c>
      <c r="L170" s="222"/>
      <c r="M170" s="1303">
        <f>H170-I170</f>
        <v>138</v>
      </c>
      <c r="N170" s="194"/>
      <c r="O170" s="1850"/>
      <c r="P170" s="1851"/>
      <c r="Q170" s="386"/>
      <c r="R170" s="1850" t="s">
        <v>455</v>
      </c>
      <c r="S170" s="1580"/>
      <c r="T170" s="2169"/>
      <c r="U170" s="2170"/>
      <c r="V170" s="2171"/>
      <c r="AS170" s="1438" t="b">
        <f t="shared" si="18"/>
        <v>1</v>
      </c>
      <c r="AT170" s="1438" t="b">
        <f t="shared" si="18"/>
        <v>1</v>
      </c>
      <c r="AU170" s="1438" t="b">
        <f t="shared" si="19"/>
        <v>1</v>
      </c>
      <c r="AV170" s="1438" t="b">
        <f t="shared" si="19"/>
        <v>0</v>
      </c>
      <c r="AW170" s="1438" t="b">
        <f t="shared" si="20"/>
        <v>1</v>
      </c>
      <c r="AX170" s="1438" t="b">
        <f t="shared" si="20"/>
        <v>1</v>
      </c>
    </row>
    <row r="171" spans="1:50" s="965" customFormat="1" ht="30.75" customHeight="1">
      <c r="A171" s="210" t="s">
        <v>495</v>
      </c>
      <c r="B171" s="1382" t="s">
        <v>442</v>
      </c>
      <c r="C171" s="347"/>
      <c r="D171" s="1307">
        <v>3</v>
      </c>
      <c r="E171" s="85"/>
      <c r="F171" s="1304"/>
      <c r="G171" s="1182">
        <f>G172+G173</f>
        <v>3.5</v>
      </c>
      <c r="H171" s="1079">
        <f>H172+H173</f>
        <v>105</v>
      </c>
      <c r="I171" s="1298"/>
      <c r="J171" s="222"/>
      <c r="K171" s="222"/>
      <c r="L171" s="222"/>
      <c r="M171" s="1303"/>
      <c r="N171" s="194"/>
      <c r="O171" s="1850"/>
      <c r="P171" s="1851"/>
      <c r="Q171" s="386"/>
      <c r="R171" s="1850"/>
      <c r="S171" s="1580"/>
      <c r="T171" s="2169"/>
      <c r="U171" s="2170"/>
      <c r="V171" s="2171"/>
      <c r="AS171" s="1438" t="b">
        <f t="shared" si="18"/>
        <v>1</v>
      </c>
      <c r="AT171" s="1438" t="b">
        <f t="shared" si="18"/>
        <v>1</v>
      </c>
      <c r="AU171" s="1438" t="b">
        <f t="shared" si="19"/>
        <v>1</v>
      </c>
      <c r="AV171" s="1438" t="b">
        <f t="shared" si="19"/>
        <v>1</v>
      </c>
      <c r="AW171" s="1438" t="b">
        <f t="shared" si="20"/>
        <v>1</v>
      </c>
      <c r="AX171" s="1438" t="b">
        <f t="shared" si="20"/>
        <v>1</v>
      </c>
    </row>
    <row r="172" spans="1:50" s="965" customFormat="1" ht="15.75">
      <c r="A172" s="210"/>
      <c r="B172" s="1404" t="s">
        <v>414</v>
      </c>
      <c r="C172" s="347"/>
      <c r="D172" s="1288"/>
      <c r="E172" s="85"/>
      <c r="F172" s="1304"/>
      <c r="G172" s="1182">
        <v>2</v>
      </c>
      <c r="H172" s="1301">
        <f>G172*30</f>
        <v>60</v>
      </c>
      <c r="I172" s="1298"/>
      <c r="J172" s="222"/>
      <c r="K172" s="222"/>
      <c r="L172" s="222"/>
      <c r="M172" s="1303"/>
      <c r="N172" s="194"/>
      <c r="O172" s="1850"/>
      <c r="P172" s="1851"/>
      <c r="Q172" s="386"/>
      <c r="R172" s="1850"/>
      <c r="S172" s="1580"/>
      <c r="T172" s="2169"/>
      <c r="U172" s="2170"/>
      <c r="V172" s="2171"/>
      <c r="AS172" s="1438" t="b">
        <f t="shared" si="18"/>
        <v>1</v>
      </c>
      <c r="AT172" s="1438" t="b">
        <f t="shared" si="18"/>
        <v>1</v>
      </c>
      <c r="AU172" s="1438" t="b">
        <f t="shared" si="19"/>
        <v>1</v>
      </c>
      <c r="AV172" s="1438" t="b">
        <f t="shared" si="19"/>
        <v>1</v>
      </c>
      <c r="AW172" s="1438" t="b">
        <f t="shared" si="20"/>
        <v>1</v>
      </c>
      <c r="AX172" s="1438" t="b">
        <f t="shared" si="20"/>
        <v>1</v>
      </c>
    </row>
    <row r="173" spans="1:50" s="965" customFormat="1" ht="15.75">
      <c r="A173" s="210"/>
      <c r="B173" s="1404" t="s">
        <v>42</v>
      </c>
      <c r="C173" s="347"/>
      <c r="D173" s="374">
        <v>3</v>
      </c>
      <c r="E173" s="85"/>
      <c r="F173" s="1304"/>
      <c r="G173" s="1182">
        <v>1.5</v>
      </c>
      <c r="H173" s="1301">
        <f>G173*30</f>
        <v>45</v>
      </c>
      <c r="I173" s="1298" t="s">
        <v>295</v>
      </c>
      <c r="J173" s="222" t="s">
        <v>256</v>
      </c>
      <c r="K173" s="222"/>
      <c r="L173" s="222" t="s">
        <v>37</v>
      </c>
      <c r="M173" s="1303">
        <f>H173-I173</f>
        <v>37</v>
      </c>
      <c r="N173" s="194"/>
      <c r="O173" s="1850"/>
      <c r="P173" s="1851"/>
      <c r="Q173" s="386" t="s">
        <v>35</v>
      </c>
      <c r="R173" s="1850"/>
      <c r="S173" s="1580"/>
      <c r="T173" s="2169"/>
      <c r="U173" s="2170"/>
      <c r="V173" s="2171"/>
      <c r="AS173" s="1438" t="b">
        <f t="shared" si="18"/>
        <v>1</v>
      </c>
      <c r="AT173" s="1438" t="b">
        <f t="shared" si="18"/>
        <v>1</v>
      </c>
      <c r="AU173" s="1438" t="b">
        <f t="shared" si="19"/>
        <v>0</v>
      </c>
      <c r="AV173" s="1438" t="b">
        <f t="shared" si="19"/>
        <v>1</v>
      </c>
      <c r="AW173" s="1438" t="b">
        <f t="shared" si="20"/>
        <v>1</v>
      </c>
      <c r="AX173" s="1438" t="b">
        <f t="shared" si="20"/>
        <v>1</v>
      </c>
    </row>
    <row r="174" spans="1:50" s="965" customFormat="1" ht="18.75" customHeight="1">
      <c r="A174" s="210" t="s">
        <v>496</v>
      </c>
      <c r="B174" s="1382" t="s">
        <v>443</v>
      </c>
      <c r="C174" s="347"/>
      <c r="D174" s="85">
        <v>4</v>
      </c>
      <c r="E174" s="85"/>
      <c r="F174" s="1304"/>
      <c r="G174" s="1182">
        <v>4</v>
      </c>
      <c r="H174" s="1301">
        <f t="shared" si="17"/>
        <v>120</v>
      </c>
      <c r="I174" s="1298" t="s">
        <v>456</v>
      </c>
      <c r="J174" s="222" t="s">
        <v>327</v>
      </c>
      <c r="K174" s="222"/>
      <c r="L174" s="222" t="s">
        <v>37</v>
      </c>
      <c r="M174" s="1303">
        <f>H174-I174</f>
        <v>110</v>
      </c>
      <c r="N174" s="194"/>
      <c r="O174" s="1850"/>
      <c r="P174" s="1851"/>
      <c r="Q174" s="386"/>
      <c r="R174" s="1850" t="s">
        <v>457</v>
      </c>
      <c r="S174" s="1580"/>
      <c r="T174" s="2169"/>
      <c r="U174" s="2170"/>
      <c r="V174" s="2171"/>
      <c r="AS174" s="1438" t="b">
        <f t="shared" si="18"/>
        <v>1</v>
      </c>
      <c r="AT174" s="1438" t="b">
        <f t="shared" si="18"/>
        <v>1</v>
      </c>
      <c r="AU174" s="1438" t="b">
        <f t="shared" si="19"/>
        <v>1</v>
      </c>
      <c r="AV174" s="1438" t="b">
        <f t="shared" si="19"/>
        <v>0</v>
      </c>
      <c r="AW174" s="1438" t="b">
        <f t="shared" si="20"/>
        <v>1</v>
      </c>
      <c r="AX174" s="1438" t="b">
        <f t="shared" si="20"/>
        <v>1</v>
      </c>
    </row>
    <row r="175" spans="1:50" s="965" customFormat="1" ht="19.5" customHeight="1">
      <c r="A175" s="210" t="s">
        <v>497</v>
      </c>
      <c r="B175" s="1386" t="s">
        <v>234</v>
      </c>
      <c r="C175" s="347"/>
      <c r="D175" s="85"/>
      <c r="E175" s="85"/>
      <c r="F175" s="1300"/>
      <c r="G175" s="1182">
        <f>G176+G177</f>
        <v>8</v>
      </c>
      <c r="H175" s="1301">
        <f t="shared" si="17"/>
        <v>240</v>
      </c>
      <c r="I175" s="1298"/>
      <c r="J175" s="222"/>
      <c r="K175" s="222"/>
      <c r="L175" s="222"/>
      <c r="M175" s="1303"/>
      <c r="N175" s="194"/>
      <c r="O175" s="1850"/>
      <c r="P175" s="1851"/>
      <c r="Q175" s="386"/>
      <c r="R175" s="1850"/>
      <c r="S175" s="1580"/>
      <c r="T175" s="2169"/>
      <c r="U175" s="2170"/>
      <c r="V175" s="2171"/>
      <c r="AS175" s="1438" t="b">
        <f t="shared" si="18"/>
        <v>1</v>
      </c>
      <c r="AT175" s="1438" t="b">
        <f t="shared" si="18"/>
        <v>1</v>
      </c>
      <c r="AU175" s="1438" t="b">
        <f t="shared" si="19"/>
        <v>1</v>
      </c>
      <c r="AV175" s="1438" t="b">
        <f t="shared" si="19"/>
        <v>1</v>
      </c>
      <c r="AW175" s="1438" t="b">
        <f t="shared" si="20"/>
        <v>1</v>
      </c>
      <c r="AX175" s="1438" t="b">
        <f t="shared" si="20"/>
        <v>1</v>
      </c>
    </row>
    <row r="176" spans="1:50" s="965" customFormat="1" ht="15.75">
      <c r="A176" s="210"/>
      <c r="B176" s="1411" t="s">
        <v>414</v>
      </c>
      <c r="C176" s="347"/>
      <c r="D176" s="85"/>
      <c r="E176" s="85"/>
      <c r="F176" s="1300"/>
      <c r="G176" s="1182">
        <v>2</v>
      </c>
      <c r="H176" s="1301">
        <f t="shared" si="17"/>
        <v>60</v>
      </c>
      <c r="I176" s="1298"/>
      <c r="J176" s="222"/>
      <c r="K176" s="222"/>
      <c r="L176" s="222"/>
      <c r="M176" s="1303"/>
      <c r="N176" s="194"/>
      <c r="O176" s="1850"/>
      <c r="P176" s="1851"/>
      <c r="Q176" s="386"/>
      <c r="R176" s="1850"/>
      <c r="S176" s="1580"/>
      <c r="T176" s="2169"/>
      <c r="U176" s="2170"/>
      <c r="V176" s="2171"/>
      <c r="AS176" s="1438" t="b">
        <f t="shared" si="18"/>
        <v>1</v>
      </c>
      <c r="AT176" s="1438" t="b">
        <f t="shared" si="18"/>
        <v>1</v>
      </c>
      <c r="AU176" s="1438" t="b">
        <f t="shared" si="19"/>
        <v>1</v>
      </c>
      <c r="AV176" s="1438" t="b">
        <f t="shared" si="19"/>
        <v>1</v>
      </c>
      <c r="AW176" s="1438" t="b">
        <f t="shared" si="20"/>
        <v>1</v>
      </c>
      <c r="AX176" s="1438" t="b">
        <f t="shared" si="20"/>
        <v>1</v>
      </c>
    </row>
    <row r="177" spans="1:50" s="965" customFormat="1" ht="15.75">
      <c r="A177" s="210"/>
      <c r="B177" s="1411" t="s">
        <v>42</v>
      </c>
      <c r="C177" s="347"/>
      <c r="D177" s="85"/>
      <c r="E177" s="85"/>
      <c r="F177" s="1304"/>
      <c r="G177" s="1182">
        <v>6</v>
      </c>
      <c r="H177" s="1079">
        <f>H178+H179</f>
        <v>180</v>
      </c>
      <c r="I177" s="252">
        <f>I178+I179</f>
        <v>24</v>
      </c>
      <c r="J177" s="28"/>
      <c r="K177" s="8"/>
      <c r="L177" s="8"/>
      <c r="M177" s="1303">
        <f>H177-I177</f>
        <v>156</v>
      </c>
      <c r="N177" s="194"/>
      <c r="O177" s="1850"/>
      <c r="P177" s="1851"/>
      <c r="Q177" s="386"/>
      <c r="R177" s="1850"/>
      <c r="S177" s="1580"/>
      <c r="T177" s="2169"/>
      <c r="U177" s="2170"/>
      <c r="V177" s="2171"/>
      <c r="AS177" s="1438" t="b">
        <f t="shared" si="18"/>
        <v>1</v>
      </c>
      <c r="AT177" s="1438" t="b">
        <f t="shared" si="18"/>
        <v>1</v>
      </c>
      <c r="AU177" s="1438" t="b">
        <f t="shared" si="19"/>
        <v>1</v>
      </c>
      <c r="AV177" s="1438" t="b">
        <f t="shared" si="19"/>
        <v>1</v>
      </c>
      <c r="AW177" s="1438" t="b">
        <f t="shared" si="20"/>
        <v>1</v>
      </c>
      <c r="AX177" s="1438" t="b">
        <f t="shared" si="20"/>
        <v>1</v>
      </c>
    </row>
    <row r="178" spans="1:50" s="965" customFormat="1" ht="18" customHeight="1">
      <c r="A178" s="210" t="s">
        <v>498</v>
      </c>
      <c r="B178" s="1386" t="s">
        <v>444</v>
      </c>
      <c r="C178" s="347" t="s">
        <v>317</v>
      </c>
      <c r="D178" s="85"/>
      <c r="E178" s="85"/>
      <c r="F178" s="1300"/>
      <c r="G178" s="1308">
        <v>5</v>
      </c>
      <c r="H178" s="1301">
        <f t="shared" si="17"/>
        <v>150</v>
      </c>
      <c r="I178" s="1298" t="s">
        <v>448</v>
      </c>
      <c r="J178" s="222" t="s">
        <v>257</v>
      </c>
      <c r="K178" s="222" t="s">
        <v>35</v>
      </c>
      <c r="L178" s="222"/>
      <c r="M178" s="1303">
        <f>H178-I178</f>
        <v>134</v>
      </c>
      <c r="N178" s="194"/>
      <c r="O178" s="1850"/>
      <c r="P178" s="1851"/>
      <c r="Q178" s="386"/>
      <c r="R178" s="1850"/>
      <c r="S178" s="1580"/>
      <c r="T178" s="2169"/>
      <c r="U178" s="2170" t="s">
        <v>162</v>
      </c>
      <c r="V178" s="2171"/>
      <c r="AS178" s="1438" t="b">
        <f t="shared" si="18"/>
        <v>1</v>
      </c>
      <c r="AT178" s="1438" t="b">
        <f t="shared" si="18"/>
        <v>1</v>
      </c>
      <c r="AU178" s="1438" t="b">
        <f t="shared" si="19"/>
        <v>1</v>
      </c>
      <c r="AV178" s="1438" t="b">
        <f t="shared" si="19"/>
        <v>1</v>
      </c>
      <c r="AW178" s="1438" t="b">
        <f t="shared" si="20"/>
        <v>1</v>
      </c>
      <c r="AX178" s="1438" t="b">
        <f t="shared" si="20"/>
        <v>0</v>
      </c>
    </row>
    <row r="179" spans="1:50" s="965" customFormat="1" ht="21" customHeight="1">
      <c r="A179" s="210" t="s">
        <v>499</v>
      </c>
      <c r="B179" s="1386" t="s">
        <v>236</v>
      </c>
      <c r="C179" s="347"/>
      <c r="D179" s="85"/>
      <c r="E179" s="85"/>
      <c r="F179" s="1300" t="s">
        <v>317</v>
      </c>
      <c r="G179" s="1308">
        <v>1</v>
      </c>
      <c r="H179" s="1301">
        <f t="shared" si="17"/>
        <v>30</v>
      </c>
      <c r="I179" s="1298" t="s">
        <v>295</v>
      </c>
      <c r="J179" s="222"/>
      <c r="K179" s="222"/>
      <c r="L179" s="222" t="s">
        <v>35</v>
      </c>
      <c r="M179" s="1303">
        <f>H179-I179</f>
        <v>22</v>
      </c>
      <c r="N179" s="1279"/>
      <c r="O179" s="1850"/>
      <c r="P179" s="1851"/>
      <c r="Q179" s="1280"/>
      <c r="R179" s="1850"/>
      <c r="S179" s="1580"/>
      <c r="T179" s="2172"/>
      <c r="U179" s="2170" t="s">
        <v>35</v>
      </c>
      <c r="V179" s="2173"/>
      <c r="AS179" s="1438" t="b">
        <f t="shared" si="18"/>
        <v>1</v>
      </c>
      <c r="AT179" s="1438" t="b">
        <f t="shared" si="18"/>
        <v>1</v>
      </c>
      <c r="AU179" s="1438" t="b">
        <f t="shared" si="19"/>
        <v>1</v>
      </c>
      <c r="AV179" s="1438" t="b">
        <f t="shared" si="19"/>
        <v>1</v>
      </c>
      <c r="AW179" s="1438" t="b">
        <f t="shared" si="20"/>
        <v>1</v>
      </c>
      <c r="AX179" s="1438" t="b">
        <f t="shared" si="20"/>
        <v>0</v>
      </c>
    </row>
    <row r="180" spans="1:50" s="965" customFormat="1" ht="30" customHeight="1">
      <c r="A180" s="210" t="s">
        <v>500</v>
      </c>
      <c r="B180" s="1382" t="s">
        <v>237</v>
      </c>
      <c r="C180" s="347"/>
      <c r="D180" s="85"/>
      <c r="E180" s="85"/>
      <c r="F180" s="1304"/>
      <c r="G180" s="1182">
        <f>G182+G181</f>
        <v>6.5</v>
      </c>
      <c r="H180" s="1301">
        <f t="shared" si="17"/>
        <v>195</v>
      </c>
      <c r="I180" s="1298"/>
      <c r="J180" s="222"/>
      <c r="K180" s="222"/>
      <c r="L180" s="222"/>
      <c r="M180" s="1303"/>
      <c r="N180" s="1279"/>
      <c r="O180" s="1850"/>
      <c r="P180" s="1851"/>
      <c r="Q180" s="1280"/>
      <c r="R180" s="1850"/>
      <c r="S180" s="1580"/>
      <c r="T180" s="2169"/>
      <c r="U180" s="2170"/>
      <c r="V180" s="2173"/>
      <c r="AS180" s="1438" t="b">
        <f t="shared" si="18"/>
        <v>1</v>
      </c>
      <c r="AT180" s="1438" t="b">
        <f t="shared" si="18"/>
        <v>1</v>
      </c>
      <c r="AU180" s="1438" t="b">
        <f t="shared" si="19"/>
        <v>1</v>
      </c>
      <c r="AV180" s="1438" t="b">
        <f t="shared" si="19"/>
        <v>1</v>
      </c>
      <c r="AW180" s="1438" t="b">
        <f t="shared" si="20"/>
        <v>1</v>
      </c>
      <c r="AX180" s="1438" t="b">
        <f t="shared" si="20"/>
        <v>1</v>
      </c>
    </row>
    <row r="181" spans="1:50" s="965" customFormat="1" ht="15.75">
      <c r="A181" s="210"/>
      <c r="B181" s="1404" t="s">
        <v>414</v>
      </c>
      <c r="C181" s="347"/>
      <c r="D181" s="85"/>
      <c r="E181" s="85"/>
      <c r="F181" s="1304"/>
      <c r="G181" s="1182">
        <v>1.5</v>
      </c>
      <c r="H181" s="1301">
        <f t="shared" si="17"/>
        <v>45</v>
      </c>
      <c r="I181" s="1298"/>
      <c r="J181" s="222"/>
      <c r="K181" s="222"/>
      <c r="L181" s="222"/>
      <c r="M181" s="1303"/>
      <c r="N181" s="1279"/>
      <c r="O181" s="1850"/>
      <c r="P181" s="1851"/>
      <c r="Q181" s="1280"/>
      <c r="R181" s="1850"/>
      <c r="S181" s="1580"/>
      <c r="T181" s="2169"/>
      <c r="U181" s="2170"/>
      <c r="V181" s="2173"/>
      <c r="AS181" s="1438" t="b">
        <f t="shared" si="18"/>
        <v>1</v>
      </c>
      <c r="AT181" s="1438" t="b">
        <f t="shared" si="18"/>
        <v>1</v>
      </c>
      <c r="AU181" s="1438" t="b">
        <f t="shared" si="19"/>
        <v>1</v>
      </c>
      <c r="AV181" s="1438" t="b">
        <f t="shared" si="19"/>
        <v>1</v>
      </c>
      <c r="AW181" s="1438" t="b">
        <f t="shared" si="20"/>
        <v>1</v>
      </c>
      <c r="AX181" s="1438" t="b">
        <f t="shared" si="20"/>
        <v>1</v>
      </c>
    </row>
    <row r="182" spans="1:50" s="965" customFormat="1" ht="15.75">
      <c r="A182" s="210"/>
      <c r="B182" s="1404" t="s">
        <v>76</v>
      </c>
      <c r="C182" s="347">
        <v>4</v>
      </c>
      <c r="D182" s="85"/>
      <c r="E182" s="85"/>
      <c r="F182" s="1304"/>
      <c r="G182" s="1182">
        <v>5</v>
      </c>
      <c r="H182" s="1301">
        <f t="shared" si="17"/>
        <v>150</v>
      </c>
      <c r="I182" s="1298" t="s">
        <v>449</v>
      </c>
      <c r="J182" s="222" t="s">
        <v>350</v>
      </c>
      <c r="K182" s="222"/>
      <c r="L182" s="222" t="s">
        <v>301</v>
      </c>
      <c r="M182" s="1303">
        <f>H182-I182</f>
        <v>138</v>
      </c>
      <c r="N182" s="1279"/>
      <c r="O182" s="1850"/>
      <c r="P182" s="1851"/>
      <c r="Q182" s="1280"/>
      <c r="R182" s="1850" t="s">
        <v>36</v>
      </c>
      <c r="S182" s="1580"/>
      <c r="T182" s="2169"/>
      <c r="U182" s="2170"/>
      <c r="V182" s="2173"/>
      <c r="AS182" s="1438" t="b">
        <f t="shared" si="18"/>
        <v>1</v>
      </c>
      <c r="AT182" s="1438" t="b">
        <f t="shared" si="18"/>
        <v>1</v>
      </c>
      <c r="AU182" s="1438" t="b">
        <f t="shared" si="19"/>
        <v>1</v>
      </c>
      <c r="AV182" s="1438" t="b">
        <f t="shared" si="19"/>
        <v>0</v>
      </c>
      <c r="AW182" s="1438" t="b">
        <f t="shared" si="20"/>
        <v>1</v>
      </c>
      <c r="AX182" s="1438" t="b">
        <f t="shared" si="20"/>
        <v>1</v>
      </c>
    </row>
    <row r="183" spans="1:50" s="965" customFormat="1" ht="17.25" customHeight="1">
      <c r="A183" s="210" t="s">
        <v>501</v>
      </c>
      <c r="B183" s="1382" t="s">
        <v>238</v>
      </c>
      <c r="C183" s="347"/>
      <c r="D183" s="85"/>
      <c r="E183" s="85"/>
      <c r="F183" s="1304"/>
      <c r="G183" s="1182">
        <f>G184+G185</f>
        <v>6</v>
      </c>
      <c r="H183" s="1301">
        <f t="shared" si="17"/>
        <v>180</v>
      </c>
      <c r="I183" s="1298"/>
      <c r="J183" s="222"/>
      <c r="K183" s="222"/>
      <c r="L183" s="222"/>
      <c r="M183" s="1303"/>
      <c r="N183" s="1279"/>
      <c r="O183" s="1843"/>
      <c r="P183" s="1844"/>
      <c r="Q183" s="1280"/>
      <c r="R183" s="1850"/>
      <c r="S183" s="1580"/>
      <c r="T183" s="2169"/>
      <c r="U183" s="2170"/>
      <c r="V183" s="2173"/>
      <c r="AS183" s="1438" t="b">
        <f t="shared" si="18"/>
        <v>1</v>
      </c>
      <c r="AT183" s="1438" t="b">
        <f t="shared" si="18"/>
        <v>1</v>
      </c>
      <c r="AU183" s="1438" t="b">
        <f t="shared" si="19"/>
        <v>1</v>
      </c>
      <c r="AV183" s="1438" t="b">
        <f t="shared" si="19"/>
        <v>1</v>
      </c>
      <c r="AW183" s="1438" t="b">
        <f t="shared" si="20"/>
        <v>1</v>
      </c>
      <c r="AX183" s="1438" t="b">
        <f t="shared" si="20"/>
        <v>1</v>
      </c>
    </row>
    <row r="184" spans="1:50" s="965" customFormat="1" ht="17.25" customHeight="1">
      <c r="A184" s="210"/>
      <c r="B184" s="1404" t="s">
        <v>414</v>
      </c>
      <c r="C184" s="347"/>
      <c r="D184" s="85"/>
      <c r="E184" s="85"/>
      <c r="F184" s="1304"/>
      <c r="G184" s="1182">
        <v>0</v>
      </c>
      <c r="H184" s="1301">
        <f t="shared" si="17"/>
        <v>0</v>
      </c>
      <c r="I184" s="1298"/>
      <c r="J184" s="222"/>
      <c r="K184" s="222"/>
      <c r="L184" s="222"/>
      <c r="M184" s="1303"/>
      <c r="N184" s="1279"/>
      <c r="O184" s="1843"/>
      <c r="P184" s="1844"/>
      <c r="Q184" s="1280"/>
      <c r="R184" s="1850"/>
      <c r="S184" s="1580"/>
      <c r="T184" s="2169"/>
      <c r="U184" s="2170"/>
      <c r="V184" s="2173"/>
      <c r="AM184" s="997"/>
      <c r="AN184" s="997"/>
      <c r="AO184" s="997"/>
      <c r="AP184" s="997"/>
      <c r="AQ184" s="997"/>
      <c r="AR184" s="997"/>
      <c r="AS184" s="1438" t="b">
        <f t="shared" si="18"/>
        <v>1</v>
      </c>
      <c r="AT184" s="1438" t="b">
        <f t="shared" si="18"/>
        <v>1</v>
      </c>
      <c r="AU184" s="1438" t="b">
        <f t="shared" si="19"/>
        <v>1</v>
      </c>
      <c r="AV184" s="1438" t="b">
        <f t="shared" si="19"/>
        <v>1</v>
      </c>
      <c r="AW184" s="1438" t="b">
        <f t="shared" si="20"/>
        <v>1</v>
      </c>
      <c r="AX184" s="1438" t="b">
        <f t="shared" si="20"/>
        <v>1</v>
      </c>
    </row>
    <row r="185" spans="1:50" s="965" customFormat="1" ht="15.75" customHeight="1">
      <c r="A185" s="210"/>
      <c r="B185" s="1404" t="s">
        <v>76</v>
      </c>
      <c r="C185" s="347"/>
      <c r="D185" s="85">
        <v>5</v>
      </c>
      <c r="E185" s="85"/>
      <c r="F185" s="1304"/>
      <c r="G185" s="1182">
        <v>6</v>
      </c>
      <c r="H185" s="1301">
        <f t="shared" si="17"/>
        <v>180</v>
      </c>
      <c r="I185" s="1298" t="s">
        <v>295</v>
      </c>
      <c r="J185" s="222" t="s">
        <v>256</v>
      </c>
      <c r="K185" s="222"/>
      <c r="L185" s="222" t="s">
        <v>37</v>
      </c>
      <c r="M185" s="1303">
        <f>H185-I185</f>
        <v>172</v>
      </c>
      <c r="N185" s="1279"/>
      <c r="O185" s="1843"/>
      <c r="P185" s="1844"/>
      <c r="Q185" s="1280"/>
      <c r="R185" s="1850"/>
      <c r="S185" s="1580"/>
      <c r="T185" s="2169" t="s">
        <v>35</v>
      </c>
      <c r="U185" s="2170"/>
      <c r="V185" s="2173"/>
      <c r="AM185" s="997"/>
      <c r="AN185" s="997"/>
      <c r="AO185" s="997"/>
      <c r="AP185" s="997"/>
      <c r="AQ185" s="997"/>
      <c r="AR185" s="997"/>
      <c r="AS185" s="1438" t="b">
        <f t="shared" si="18"/>
        <v>1</v>
      </c>
      <c r="AT185" s="1438" t="b">
        <f t="shared" si="18"/>
        <v>1</v>
      </c>
      <c r="AU185" s="1438" t="b">
        <f t="shared" si="19"/>
        <v>1</v>
      </c>
      <c r="AV185" s="1438" t="b">
        <f t="shared" si="19"/>
        <v>1</v>
      </c>
      <c r="AW185" s="1438" t="b">
        <f t="shared" si="20"/>
        <v>0</v>
      </c>
      <c r="AX185" s="1438" t="b">
        <f t="shared" si="20"/>
        <v>1</v>
      </c>
    </row>
    <row r="186" spans="1:50" s="965" customFormat="1" ht="17.25" customHeight="1">
      <c r="A186" s="210" t="s">
        <v>502</v>
      </c>
      <c r="B186" s="1386" t="s">
        <v>451</v>
      </c>
      <c r="C186" s="347" t="s">
        <v>317</v>
      </c>
      <c r="D186" s="85"/>
      <c r="E186" s="85"/>
      <c r="F186" s="1300"/>
      <c r="G186" s="1182">
        <v>3</v>
      </c>
      <c r="H186" s="1301">
        <f t="shared" si="17"/>
        <v>90</v>
      </c>
      <c r="I186" s="1298" t="s">
        <v>449</v>
      </c>
      <c r="J186" s="222" t="s">
        <v>35</v>
      </c>
      <c r="K186" s="222" t="s">
        <v>256</v>
      </c>
      <c r="L186" s="222" t="s">
        <v>37</v>
      </c>
      <c r="M186" s="1303">
        <f>H186-I186</f>
        <v>78</v>
      </c>
      <c r="N186" s="1279"/>
      <c r="O186" s="1843"/>
      <c r="P186" s="1844"/>
      <c r="Q186" s="1280"/>
      <c r="R186" s="1850"/>
      <c r="S186" s="1580"/>
      <c r="T186" s="2169"/>
      <c r="U186" s="2170" t="s">
        <v>300</v>
      </c>
      <c r="V186" s="2173"/>
      <c r="AM186" s="997"/>
      <c r="AN186" s="997"/>
      <c r="AO186" s="997"/>
      <c r="AP186" s="997"/>
      <c r="AQ186" s="997"/>
      <c r="AR186" s="997"/>
      <c r="AS186" s="1438" t="b">
        <f t="shared" si="18"/>
        <v>1</v>
      </c>
      <c r="AT186" s="1438" t="b">
        <f t="shared" si="18"/>
        <v>1</v>
      </c>
      <c r="AU186" s="1438" t="b">
        <f t="shared" si="19"/>
        <v>1</v>
      </c>
      <c r="AV186" s="1438" t="b">
        <f t="shared" si="19"/>
        <v>1</v>
      </c>
      <c r="AW186" s="1438" t="b">
        <f t="shared" si="20"/>
        <v>1</v>
      </c>
      <c r="AX186" s="1438" t="b">
        <f t="shared" si="20"/>
        <v>0</v>
      </c>
    </row>
    <row r="187" spans="1:50" s="965" customFormat="1" ht="33.75" customHeight="1">
      <c r="A187" s="210" t="s">
        <v>503</v>
      </c>
      <c r="B187" s="1382" t="s">
        <v>241</v>
      </c>
      <c r="C187" s="1412"/>
      <c r="D187" s="1309"/>
      <c r="E187" s="1309"/>
      <c r="F187" s="1310"/>
      <c r="G187" s="1182">
        <f>G189+G188</f>
        <v>7.5</v>
      </c>
      <c r="H187" s="1301">
        <f t="shared" si="17"/>
        <v>225</v>
      </c>
      <c r="I187" s="1298"/>
      <c r="J187" s="222"/>
      <c r="K187" s="222"/>
      <c r="L187" s="222"/>
      <c r="M187" s="1303"/>
      <c r="N187" s="1279"/>
      <c r="O187" s="1843"/>
      <c r="P187" s="1844"/>
      <c r="Q187" s="1280"/>
      <c r="R187" s="1850"/>
      <c r="S187" s="1580"/>
      <c r="T187" s="2169"/>
      <c r="U187" s="2170"/>
      <c r="V187" s="2173"/>
      <c r="AM187" s="997"/>
      <c r="AN187" s="997"/>
      <c r="AO187" s="997" t="s">
        <v>513</v>
      </c>
      <c r="AP187" s="997"/>
      <c r="AQ187" s="997"/>
      <c r="AR187" s="997"/>
      <c r="AS187" s="1438" t="b">
        <f t="shared" si="18"/>
        <v>1</v>
      </c>
      <c r="AT187" s="1438" t="b">
        <f t="shared" si="18"/>
        <v>1</v>
      </c>
      <c r="AU187" s="1438" t="b">
        <f t="shared" si="19"/>
        <v>1</v>
      </c>
      <c r="AV187" s="1438" t="b">
        <f t="shared" si="19"/>
        <v>1</v>
      </c>
      <c r="AW187" s="1438" t="b">
        <f t="shared" si="20"/>
        <v>1</v>
      </c>
      <c r="AX187" s="1438" t="b">
        <f t="shared" si="20"/>
        <v>1</v>
      </c>
    </row>
    <row r="188" spans="1:50" s="965" customFormat="1" ht="17.25" customHeight="1">
      <c r="A188" s="210"/>
      <c r="B188" s="1411" t="s">
        <v>414</v>
      </c>
      <c r="C188" s="347"/>
      <c r="D188" s="85"/>
      <c r="E188" s="85"/>
      <c r="F188" s="1304"/>
      <c r="G188" s="1182">
        <v>2.5</v>
      </c>
      <c r="H188" s="1301">
        <f t="shared" si="17"/>
        <v>75</v>
      </c>
      <c r="I188" s="1298"/>
      <c r="J188" s="222"/>
      <c r="K188" s="222"/>
      <c r="L188" s="222"/>
      <c r="M188" s="1303"/>
      <c r="N188" s="1279"/>
      <c r="O188" s="1843"/>
      <c r="P188" s="1844"/>
      <c r="Q188" s="1280"/>
      <c r="R188" s="1850"/>
      <c r="S188" s="1580"/>
      <c r="T188" s="2169"/>
      <c r="U188" s="2170"/>
      <c r="V188" s="2173"/>
      <c r="AM188" s="997"/>
      <c r="AN188" s="997"/>
      <c r="AO188" s="997"/>
      <c r="AP188" s="997"/>
      <c r="AQ188" s="997"/>
      <c r="AR188" s="997"/>
      <c r="AS188" s="1438" t="b">
        <f t="shared" si="18"/>
        <v>1</v>
      </c>
      <c r="AT188" s="1438" t="b">
        <f t="shared" si="18"/>
        <v>1</v>
      </c>
      <c r="AU188" s="1438" t="b">
        <f t="shared" si="19"/>
        <v>1</v>
      </c>
      <c r="AV188" s="1438" t="b">
        <f t="shared" si="19"/>
        <v>1</v>
      </c>
      <c r="AW188" s="1438" t="b">
        <f t="shared" si="20"/>
        <v>1</v>
      </c>
      <c r="AX188" s="1438" t="b">
        <f t="shared" si="20"/>
        <v>1</v>
      </c>
    </row>
    <row r="189" spans="1:50" s="965" customFormat="1" ht="17.25" customHeight="1">
      <c r="A189" s="210"/>
      <c r="B189" s="1411" t="s">
        <v>76</v>
      </c>
      <c r="C189" s="1413">
        <v>3</v>
      </c>
      <c r="D189" s="83"/>
      <c r="E189" s="83"/>
      <c r="F189" s="1311"/>
      <c r="G189" s="1182">
        <v>5</v>
      </c>
      <c r="H189" s="1301">
        <f t="shared" si="17"/>
        <v>150</v>
      </c>
      <c r="I189" s="1298" t="s">
        <v>449</v>
      </c>
      <c r="J189" s="222" t="s">
        <v>350</v>
      </c>
      <c r="K189" s="222" t="s">
        <v>301</v>
      </c>
      <c r="L189" s="222"/>
      <c r="M189" s="1303">
        <f>H189-I189</f>
        <v>138</v>
      </c>
      <c r="N189" s="1279"/>
      <c r="O189" s="1843"/>
      <c r="P189" s="1844"/>
      <c r="Q189" s="386" t="s">
        <v>36</v>
      </c>
      <c r="R189" s="1850"/>
      <c r="S189" s="1580"/>
      <c r="T189" s="2169"/>
      <c r="U189" s="2170"/>
      <c r="V189" s="2173"/>
      <c r="AM189" s="997"/>
      <c r="AN189" s="997"/>
      <c r="AO189" s="998">
        <f>G116+G119+G122+G125+G128+G131+G134+G135+G138+G142+G145+G148+G152+G153+G154+G157+G158+G159</f>
        <v>97</v>
      </c>
      <c r="AP189" s="997"/>
      <c r="AQ189" s="997"/>
      <c r="AR189" s="997"/>
      <c r="AS189" s="1438" t="b">
        <f t="shared" si="18"/>
        <v>1</v>
      </c>
      <c r="AT189" s="1438" t="b">
        <f t="shared" si="18"/>
        <v>1</v>
      </c>
      <c r="AU189" s="1438" t="b">
        <f t="shared" si="19"/>
        <v>0</v>
      </c>
      <c r="AV189" s="1438" t="b">
        <f t="shared" si="19"/>
        <v>1</v>
      </c>
      <c r="AW189" s="1438" t="b">
        <f t="shared" si="20"/>
        <v>1</v>
      </c>
      <c r="AX189" s="1438" t="b">
        <f t="shared" si="20"/>
        <v>1</v>
      </c>
    </row>
    <row r="190" spans="1:50" s="965" customFormat="1" ht="28.5" customHeight="1">
      <c r="A190" s="210" t="s">
        <v>504</v>
      </c>
      <c r="B190" s="1382" t="s">
        <v>242</v>
      </c>
      <c r="C190" s="347"/>
      <c r="D190" s="85"/>
      <c r="E190" s="85"/>
      <c r="F190" s="1304"/>
      <c r="G190" s="1182">
        <f>G191+G192</f>
        <v>6</v>
      </c>
      <c r="H190" s="1301">
        <f t="shared" si="17"/>
        <v>180</v>
      </c>
      <c r="I190" s="1298"/>
      <c r="J190" s="222"/>
      <c r="K190" s="222"/>
      <c r="L190" s="222"/>
      <c r="M190" s="1303"/>
      <c r="N190" s="1279"/>
      <c r="O190" s="1843"/>
      <c r="P190" s="1844"/>
      <c r="Q190" s="386"/>
      <c r="R190" s="1850"/>
      <c r="S190" s="1580"/>
      <c r="T190" s="2169"/>
      <c r="U190" s="2170"/>
      <c r="V190" s="2173"/>
      <c r="AM190" s="997"/>
      <c r="AN190" s="997"/>
      <c r="AO190" s="997"/>
      <c r="AP190" s="997"/>
      <c r="AQ190" s="997"/>
      <c r="AR190" s="997"/>
      <c r="AS190" s="1438" t="b">
        <f t="shared" si="18"/>
        <v>1</v>
      </c>
      <c r="AT190" s="1438" t="b">
        <f t="shared" si="18"/>
        <v>1</v>
      </c>
      <c r="AU190" s="1438" t="b">
        <f t="shared" si="19"/>
        <v>1</v>
      </c>
      <c r="AV190" s="1438" t="b">
        <f t="shared" si="19"/>
        <v>1</v>
      </c>
      <c r="AW190" s="1438" t="b">
        <f t="shared" si="20"/>
        <v>1</v>
      </c>
      <c r="AX190" s="1438" t="b">
        <f t="shared" si="20"/>
        <v>1</v>
      </c>
    </row>
    <row r="191" spans="1:50" s="965" customFormat="1" ht="17.25" customHeight="1">
      <c r="A191" s="210"/>
      <c r="B191" s="1404" t="s">
        <v>414</v>
      </c>
      <c r="C191" s="347"/>
      <c r="D191" s="85"/>
      <c r="E191" s="85"/>
      <c r="F191" s="1304"/>
      <c r="G191" s="1182">
        <v>2</v>
      </c>
      <c r="H191" s="1301">
        <f t="shared" si="17"/>
        <v>60</v>
      </c>
      <c r="I191" s="1298"/>
      <c r="J191" s="222"/>
      <c r="K191" s="222"/>
      <c r="L191" s="222"/>
      <c r="M191" s="1303"/>
      <c r="N191" s="1279"/>
      <c r="O191" s="1843"/>
      <c r="P191" s="1844"/>
      <c r="Q191" s="386"/>
      <c r="R191" s="1850"/>
      <c r="S191" s="1580"/>
      <c r="T191" s="2169"/>
      <c r="U191" s="2170"/>
      <c r="V191" s="2173"/>
      <c r="AM191" s="997"/>
      <c r="AN191" s="997"/>
      <c r="AO191" s="997"/>
      <c r="AP191" s="997"/>
      <c r="AQ191" s="997"/>
      <c r="AR191" s="997"/>
      <c r="AS191" s="1438" t="b">
        <f t="shared" si="18"/>
        <v>1</v>
      </c>
      <c r="AT191" s="1438" t="b">
        <f t="shared" si="18"/>
        <v>1</v>
      </c>
      <c r="AU191" s="1438" t="b">
        <f t="shared" si="19"/>
        <v>1</v>
      </c>
      <c r="AV191" s="1438" t="b">
        <f t="shared" si="19"/>
        <v>1</v>
      </c>
      <c r="AW191" s="1438" t="b">
        <f t="shared" si="20"/>
        <v>1</v>
      </c>
      <c r="AX191" s="1438" t="b">
        <f t="shared" si="20"/>
        <v>1</v>
      </c>
    </row>
    <row r="192" spans="1:50" s="965" customFormat="1" ht="17.25" customHeight="1">
      <c r="A192" s="210"/>
      <c r="B192" s="1404" t="s">
        <v>42</v>
      </c>
      <c r="C192" s="1414">
        <v>4</v>
      </c>
      <c r="D192" s="1309"/>
      <c r="E192" s="1309"/>
      <c r="F192" s="1310"/>
      <c r="G192" s="1182">
        <v>4</v>
      </c>
      <c r="H192" s="1301">
        <f t="shared" si="17"/>
        <v>120</v>
      </c>
      <c r="I192" s="1298" t="s">
        <v>448</v>
      </c>
      <c r="J192" s="222" t="s">
        <v>35</v>
      </c>
      <c r="K192" s="222" t="s">
        <v>35</v>
      </c>
      <c r="L192" s="222"/>
      <c r="M192" s="1303">
        <f>H192-I192</f>
        <v>104</v>
      </c>
      <c r="N192" s="1279"/>
      <c r="O192" s="1843"/>
      <c r="P192" s="1844"/>
      <c r="Q192" s="386"/>
      <c r="R192" s="1850" t="s">
        <v>300</v>
      </c>
      <c r="S192" s="1580"/>
      <c r="T192" s="2169"/>
      <c r="U192" s="2170"/>
      <c r="V192" s="2173"/>
      <c r="AM192" s="997">
        <v>5</v>
      </c>
      <c r="AN192" s="997"/>
      <c r="AO192" s="997"/>
      <c r="AP192" s="997"/>
      <c r="AQ192" s="997"/>
      <c r="AR192" s="997"/>
      <c r="AS192" s="1438" t="b">
        <f t="shared" si="18"/>
        <v>1</v>
      </c>
      <c r="AT192" s="1438" t="b">
        <f t="shared" si="18"/>
        <v>1</v>
      </c>
      <c r="AU192" s="1438" t="b">
        <f t="shared" si="19"/>
        <v>1</v>
      </c>
      <c r="AV192" s="1438" t="b">
        <f t="shared" si="19"/>
        <v>0</v>
      </c>
      <c r="AW192" s="1438" t="b">
        <f t="shared" si="20"/>
        <v>1</v>
      </c>
      <c r="AX192" s="1438" t="b">
        <f t="shared" si="20"/>
        <v>1</v>
      </c>
    </row>
    <row r="193" spans="1:50" s="965" customFormat="1" ht="31.5">
      <c r="A193" s="210" t="s">
        <v>508</v>
      </c>
      <c r="B193" s="1382" t="s">
        <v>243</v>
      </c>
      <c r="C193" s="347"/>
      <c r="D193" s="85"/>
      <c r="E193" s="85"/>
      <c r="F193" s="1304"/>
      <c r="G193" s="1182">
        <f>G194+G195+G196</f>
        <v>10.5</v>
      </c>
      <c r="H193" s="1079">
        <f>H194+H195+H196</f>
        <v>315</v>
      </c>
      <c r="I193" s="1298"/>
      <c r="J193" s="222"/>
      <c r="K193" s="222"/>
      <c r="L193" s="222"/>
      <c r="M193" s="1303"/>
      <c r="N193" s="1279"/>
      <c r="O193" s="1843"/>
      <c r="P193" s="1844"/>
      <c r="Q193" s="386"/>
      <c r="R193" s="1843"/>
      <c r="S193" s="1986"/>
      <c r="T193" s="2169"/>
      <c r="U193" s="2170"/>
      <c r="V193" s="2173"/>
      <c r="AS193" s="1438" t="b">
        <f t="shared" si="18"/>
        <v>1</v>
      </c>
      <c r="AT193" s="1438" t="b">
        <f t="shared" si="18"/>
        <v>1</v>
      </c>
      <c r="AU193" s="1438" t="b">
        <f t="shared" si="19"/>
        <v>1</v>
      </c>
      <c r="AV193" s="1438" t="b">
        <f t="shared" si="19"/>
        <v>1</v>
      </c>
      <c r="AW193" s="1438" t="b">
        <f t="shared" si="20"/>
        <v>1</v>
      </c>
      <c r="AX193" s="1438" t="b">
        <f t="shared" si="20"/>
        <v>1</v>
      </c>
    </row>
    <row r="194" spans="1:50" s="965" customFormat="1" ht="15.75">
      <c r="A194" s="210"/>
      <c r="B194" s="1404" t="s">
        <v>414</v>
      </c>
      <c r="C194" s="347"/>
      <c r="D194" s="85"/>
      <c r="E194" s="85"/>
      <c r="F194" s="1304"/>
      <c r="G194" s="1182">
        <v>3</v>
      </c>
      <c r="H194" s="1301">
        <f t="shared" si="17"/>
        <v>90</v>
      </c>
      <c r="I194" s="1298"/>
      <c r="J194" s="222"/>
      <c r="K194" s="222"/>
      <c r="L194" s="222"/>
      <c r="M194" s="1303"/>
      <c r="N194" s="1279"/>
      <c r="O194" s="1843"/>
      <c r="P194" s="1844"/>
      <c r="Q194" s="386"/>
      <c r="R194" s="1843"/>
      <c r="S194" s="1986"/>
      <c r="T194" s="2169"/>
      <c r="U194" s="2174"/>
      <c r="V194" s="2173"/>
      <c r="AO194" s="999"/>
      <c r="AS194" s="1438" t="b">
        <f t="shared" si="18"/>
        <v>1</v>
      </c>
      <c r="AT194" s="1438" t="b">
        <f t="shared" si="18"/>
        <v>1</v>
      </c>
      <c r="AU194" s="1438" t="b">
        <f t="shared" si="19"/>
        <v>1</v>
      </c>
      <c r="AV194" s="1438" t="b">
        <f t="shared" si="19"/>
        <v>1</v>
      </c>
      <c r="AW194" s="1438" t="b">
        <f t="shared" si="20"/>
        <v>1</v>
      </c>
      <c r="AX194" s="1438" t="b">
        <f t="shared" si="20"/>
        <v>1</v>
      </c>
    </row>
    <row r="195" spans="1:50" s="965" customFormat="1" ht="15.75">
      <c r="A195" s="210"/>
      <c r="B195" s="1382" t="s">
        <v>445</v>
      </c>
      <c r="C195" s="347">
        <v>3</v>
      </c>
      <c r="D195" s="85"/>
      <c r="E195" s="85"/>
      <c r="F195" s="1304"/>
      <c r="G195" s="1182">
        <v>4</v>
      </c>
      <c r="H195" s="1301">
        <f t="shared" si="17"/>
        <v>120</v>
      </c>
      <c r="I195" s="1298" t="s">
        <v>449</v>
      </c>
      <c r="J195" s="222" t="s">
        <v>257</v>
      </c>
      <c r="K195" s="222" t="s">
        <v>256</v>
      </c>
      <c r="L195" s="222"/>
      <c r="M195" s="1303">
        <f>H195-I195</f>
        <v>108</v>
      </c>
      <c r="N195" s="1279"/>
      <c r="O195" s="1843"/>
      <c r="P195" s="1844"/>
      <c r="Q195" s="386" t="s">
        <v>163</v>
      </c>
      <c r="R195" s="1843"/>
      <c r="S195" s="1986"/>
      <c r="T195" s="2169"/>
      <c r="U195" s="2174"/>
      <c r="V195" s="2173"/>
      <c r="AM195" s="965">
        <v>5.5</v>
      </c>
      <c r="AS195" s="1438" t="b">
        <f t="shared" si="18"/>
        <v>1</v>
      </c>
      <c r="AT195" s="1438" t="b">
        <f t="shared" si="18"/>
        <v>1</v>
      </c>
      <c r="AU195" s="1438" t="b">
        <f t="shared" si="19"/>
        <v>0</v>
      </c>
      <c r="AV195" s="1438" t="b">
        <f t="shared" si="19"/>
        <v>1</v>
      </c>
      <c r="AW195" s="1438" t="b">
        <f t="shared" si="20"/>
        <v>1</v>
      </c>
      <c r="AX195" s="1438" t="b">
        <f t="shared" si="20"/>
        <v>1</v>
      </c>
    </row>
    <row r="196" spans="1:50" s="965" customFormat="1" ht="16.5" customHeight="1">
      <c r="A196" s="210"/>
      <c r="B196" s="1415" t="s">
        <v>446</v>
      </c>
      <c r="C196" s="347">
        <v>4</v>
      </c>
      <c r="D196" s="85"/>
      <c r="E196" s="85"/>
      <c r="F196" s="1304"/>
      <c r="G196" s="1182">
        <v>3.5</v>
      </c>
      <c r="H196" s="1301">
        <f t="shared" si="17"/>
        <v>105</v>
      </c>
      <c r="I196" s="1298" t="s">
        <v>449</v>
      </c>
      <c r="J196" s="222" t="s">
        <v>35</v>
      </c>
      <c r="K196" s="222" t="s">
        <v>37</v>
      </c>
      <c r="L196" s="222"/>
      <c r="M196" s="1303">
        <f>H196-I196</f>
        <v>93</v>
      </c>
      <c r="N196" s="1279"/>
      <c r="O196" s="1843"/>
      <c r="P196" s="1844"/>
      <c r="Q196" s="386"/>
      <c r="R196" s="1850" t="s">
        <v>454</v>
      </c>
      <c r="S196" s="1580"/>
      <c r="T196" s="2169"/>
      <c r="U196" s="2174"/>
      <c r="V196" s="2173"/>
      <c r="AM196" s="965">
        <v>5.5</v>
      </c>
      <c r="AR196" s="999"/>
      <c r="AS196" s="1438" t="b">
        <f t="shared" si="18"/>
        <v>1</v>
      </c>
      <c r="AT196" s="1438" t="b">
        <f t="shared" si="18"/>
        <v>1</v>
      </c>
      <c r="AU196" s="1438" t="b">
        <f t="shared" si="19"/>
        <v>1</v>
      </c>
      <c r="AV196" s="1438" t="b">
        <f t="shared" si="19"/>
        <v>0</v>
      </c>
      <c r="AW196" s="1438" t="b">
        <f t="shared" si="20"/>
        <v>1</v>
      </c>
      <c r="AX196" s="1438" t="b">
        <f t="shared" si="20"/>
        <v>1</v>
      </c>
    </row>
    <row r="197" spans="1:50" s="965" customFormat="1" ht="30.75" customHeight="1">
      <c r="A197" s="210" t="s">
        <v>505</v>
      </c>
      <c r="B197" s="1382" t="s">
        <v>246</v>
      </c>
      <c r="C197" s="347"/>
      <c r="D197" s="85"/>
      <c r="E197" s="85"/>
      <c r="F197" s="1304"/>
      <c r="G197" s="1182">
        <f>G198+G199+G200</f>
        <v>11</v>
      </c>
      <c r="H197" s="1301">
        <f t="shared" si="17"/>
        <v>330</v>
      </c>
      <c r="I197" s="1298"/>
      <c r="J197" s="222"/>
      <c r="K197" s="222"/>
      <c r="L197" s="222"/>
      <c r="M197" s="1303"/>
      <c r="N197" s="1279"/>
      <c r="O197" s="1843"/>
      <c r="P197" s="1844"/>
      <c r="Q197" s="386"/>
      <c r="R197" s="1850"/>
      <c r="S197" s="1580"/>
      <c r="T197" s="2172"/>
      <c r="U197" s="2174"/>
      <c r="V197" s="2173"/>
      <c r="AS197" s="1438" t="b">
        <f t="shared" si="18"/>
        <v>1</v>
      </c>
      <c r="AT197" s="1438" t="b">
        <f t="shared" si="18"/>
        <v>1</v>
      </c>
      <c r="AU197" s="1438" t="b">
        <f t="shared" si="19"/>
        <v>1</v>
      </c>
      <c r="AV197" s="1438" t="b">
        <f t="shared" si="19"/>
        <v>1</v>
      </c>
      <c r="AW197" s="1438" t="b">
        <f t="shared" si="20"/>
        <v>1</v>
      </c>
      <c r="AX197" s="1438" t="b">
        <f t="shared" si="20"/>
        <v>1</v>
      </c>
    </row>
    <row r="198" spans="1:50" s="965" customFormat="1" ht="15.75">
      <c r="A198" s="210"/>
      <c r="B198" s="1404" t="s">
        <v>414</v>
      </c>
      <c r="C198" s="347"/>
      <c r="D198" s="85"/>
      <c r="E198" s="85"/>
      <c r="F198" s="1304"/>
      <c r="G198" s="1182">
        <v>2</v>
      </c>
      <c r="H198" s="1301">
        <f t="shared" si="17"/>
        <v>60</v>
      </c>
      <c r="I198" s="1298"/>
      <c r="J198" s="222"/>
      <c r="K198" s="222"/>
      <c r="L198" s="222"/>
      <c r="M198" s="1303"/>
      <c r="N198" s="1279"/>
      <c r="O198" s="1843"/>
      <c r="P198" s="1844"/>
      <c r="Q198" s="386"/>
      <c r="R198" s="1850"/>
      <c r="S198" s="1580"/>
      <c r="T198" s="2172"/>
      <c r="U198" s="2174"/>
      <c r="V198" s="2173"/>
      <c r="AS198" s="1438" t="b">
        <f t="shared" si="18"/>
        <v>1</v>
      </c>
      <c r="AT198" s="1438" t="b">
        <f t="shared" si="18"/>
        <v>1</v>
      </c>
      <c r="AU198" s="1438" t="b">
        <f t="shared" si="19"/>
        <v>1</v>
      </c>
      <c r="AV198" s="1438" t="b">
        <f t="shared" si="19"/>
        <v>1</v>
      </c>
      <c r="AW198" s="1438" t="b">
        <f t="shared" si="20"/>
        <v>1</v>
      </c>
      <c r="AX198" s="1438" t="b">
        <f t="shared" si="20"/>
        <v>1</v>
      </c>
    </row>
    <row r="199" spans="1:50" s="965" customFormat="1" ht="15.75">
      <c r="A199" s="210"/>
      <c r="B199" s="1404" t="s">
        <v>42</v>
      </c>
      <c r="C199" s="347">
        <v>3</v>
      </c>
      <c r="D199" s="85"/>
      <c r="E199" s="85"/>
      <c r="F199" s="1304"/>
      <c r="G199" s="1182">
        <v>8</v>
      </c>
      <c r="H199" s="1301">
        <f t="shared" si="17"/>
        <v>240</v>
      </c>
      <c r="I199" s="1298" t="s">
        <v>448</v>
      </c>
      <c r="J199" s="222" t="s">
        <v>35</v>
      </c>
      <c r="K199" s="222" t="s">
        <v>35</v>
      </c>
      <c r="L199" s="222"/>
      <c r="M199" s="1303">
        <f>H199-I199</f>
        <v>224</v>
      </c>
      <c r="N199" s="1279"/>
      <c r="O199" s="1843"/>
      <c r="P199" s="1844"/>
      <c r="Q199" s="386" t="s">
        <v>300</v>
      </c>
      <c r="R199" s="1850"/>
      <c r="S199" s="1580"/>
      <c r="T199" s="2172"/>
      <c r="U199" s="2174"/>
      <c r="V199" s="2173"/>
      <c r="AM199" s="965">
        <v>1</v>
      </c>
      <c r="AS199" s="1438" t="b">
        <f t="shared" si="18"/>
        <v>1</v>
      </c>
      <c r="AT199" s="1438" t="b">
        <f t="shared" si="18"/>
        <v>1</v>
      </c>
      <c r="AU199" s="1438" t="b">
        <f t="shared" si="19"/>
        <v>0</v>
      </c>
      <c r="AV199" s="1438" t="b">
        <f t="shared" si="19"/>
        <v>1</v>
      </c>
      <c r="AW199" s="1438" t="b">
        <f t="shared" si="20"/>
        <v>1</v>
      </c>
      <c r="AX199" s="1438" t="b">
        <f t="shared" si="20"/>
        <v>1</v>
      </c>
    </row>
    <row r="200" spans="1:50" s="965" customFormat="1" ht="15.75">
      <c r="A200" s="210" t="s">
        <v>506</v>
      </c>
      <c r="B200" s="1382" t="s">
        <v>247</v>
      </c>
      <c r="C200" s="347"/>
      <c r="D200" s="85"/>
      <c r="E200" s="85"/>
      <c r="F200" s="1300">
        <v>4</v>
      </c>
      <c r="G200" s="1182">
        <v>1</v>
      </c>
      <c r="H200" s="1301">
        <f t="shared" si="17"/>
        <v>30</v>
      </c>
      <c r="I200" s="1298" t="s">
        <v>295</v>
      </c>
      <c r="J200" s="222"/>
      <c r="K200" s="222"/>
      <c r="L200" s="222" t="s">
        <v>35</v>
      </c>
      <c r="M200" s="1303">
        <f>H200-I200</f>
        <v>22</v>
      </c>
      <c r="N200" s="1279"/>
      <c r="O200" s="1843"/>
      <c r="P200" s="1844"/>
      <c r="Q200" s="1280"/>
      <c r="R200" s="1850" t="s">
        <v>35</v>
      </c>
      <c r="S200" s="1580"/>
      <c r="T200" s="2172"/>
      <c r="U200" s="2174"/>
      <c r="V200" s="2173"/>
      <c r="AM200" s="965">
        <v>9</v>
      </c>
      <c r="AO200" s="999"/>
      <c r="AS200" s="1438" t="b">
        <f t="shared" si="18"/>
        <v>1</v>
      </c>
      <c r="AT200" s="1438" t="b">
        <f t="shared" si="18"/>
        <v>1</v>
      </c>
      <c r="AU200" s="1438" t="b">
        <f t="shared" si="19"/>
        <v>1</v>
      </c>
      <c r="AV200" s="1438" t="b">
        <f t="shared" si="19"/>
        <v>0</v>
      </c>
      <c r="AW200" s="1438" t="b">
        <f t="shared" si="20"/>
        <v>1</v>
      </c>
      <c r="AX200" s="1438" t="b">
        <f t="shared" si="20"/>
        <v>1</v>
      </c>
    </row>
    <row r="201" spans="1:50" s="965" customFormat="1" ht="15.75">
      <c r="A201" s="210" t="s">
        <v>507</v>
      </c>
      <c r="B201" s="1382" t="s">
        <v>248</v>
      </c>
      <c r="C201" s="347"/>
      <c r="D201" s="85"/>
      <c r="E201" s="85"/>
      <c r="F201" s="1304"/>
      <c r="G201" s="1182">
        <f>G202+G203+G204</f>
        <v>11.5</v>
      </c>
      <c r="H201" s="1301">
        <f t="shared" si="17"/>
        <v>345</v>
      </c>
      <c r="I201" s="1298"/>
      <c r="J201" s="222"/>
      <c r="K201" s="222"/>
      <c r="L201" s="222"/>
      <c r="M201" s="1303"/>
      <c r="N201" s="1279"/>
      <c r="O201" s="1843"/>
      <c r="P201" s="1844"/>
      <c r="Q201" s="1280"/>
      <c r="R201" s="1850"/>
      <c r="S201" s="1580"/>
      <c r="T201" s="2172"/>
      <c r="U201" s="2174"/>
      <c r="V201" s="2173"/>
      <c r="AS201" s="1438" t="b">
        <f t="shared" si="18"/>
        <v>1</v>
      </c>
      <c r="AT201" s="1438" t="b">
        <f t="shared" si="18"/>
        <v>1</v>
      </c>
      <c r="AU201" s="1438" t="b">
        <f t="shared" si="19"/>
        <v>1</v>
      </c>
      <c r="AV201" s="1438" t="b">
        <f t="shared" si="19"/>
        <v>1</v>
      </c>
      <c r="AW201" s="1438" t="b">
        <f t="shared" si="20"/>
        <v>1</v>
      </c>
      <c r="AX201" s="1438" t="b">
        <f t="shared" si="20"/>
        <v>1</v>
      </c>
    </row>
    <row r="202" spans="1:50" s="965" customFormat="1" ht="15.75">
      <c r="A202" s="210"/>
      <c r="B202" s="1404" t="s">
        <v>414</v>
      </c>
      <c r="C202" s="347"/>
      <c r="D202" s="85"/>
      <c r="E202" s="85"/>
      <c r="F202" s="1304"/>
      <c r="G202" s="1182">
        <v>2.5</v>
      </c>
      <c r="H202" s="1301">
        <f t="shared" si="17"/>
        <v>75</v>
      </c>
      <c r="I202" s="1298"/>
      <c r="J202" s="222"/>
      <c r="K202" s="222"/>
      <c r="L202" s="222"/>
      <c r="M202" s="1303"/>
      <c r="N202" s="1279"/>
      <c r="O202" s="1843"/>
      <c r="P202" s="1844"/>
      <c r="Q202" s="1280"/>
      <c r="R202" s="1850"/>
      <c r="S202" s="1580"/>
      <c r="T202" s="2172"/>
      <c r="U202" s="2174"/>
      <c r="V202" s="2173"/>
      <c r="AM202" s="965">
        <v>0.5</v>
      </c>
      <c r="AS202" s="1438" t="b">
        <f t="shared" si="18"/>
        <v>1</v>
      </c>
      <c r="AT202" s="1438" t="b">
        <f t="shared" si="18"/>
        <v>1</v>
      </c>
      <c r="AU202" s="1438" t="b">
        <f t="shared" si="19"/>
        <v>1</v>
      </c>
      <c r="AV202" s="1438" t="b">
        <f t="shared" si="19"/>
        <v>1</v>
      </c>
      <c r="AW202" s="1438" t="b">
        <f t="shared" si="20"/>
        <v>1</v>
      </c>
      <c r="AX202" s="1438" t="b">
        <f t="shared" si="20"/>
        <v>1</v>
      </c>
    </row>
    <row r="203" spans="1:50" s="965" customFormat="1" ht="15.75">
      <c r="A203" s="210"/>
      <c r="B203" s="1404" t="s">
        <v>42</v>
      </c>
      <c r="C203" s="347">
        <v>5</v>
      </c>
      <c r="D203" s="85"/>
      <c r="E203" s="85"/>
      <c r="F203" s="1304"/>
      <c r="G203" s="1182">
        <v>8</v>
      </c>
      <c r="H203" s="1301">
        <f t="shared" si="17"/>
        <v>240</v>
      </c>
      <c r="I203" s="1298" t="s">
        <v>448</v>
      </c>
      <c r="J203" s="222" t="s">
        <v>36</v>
      </c>
      <c r="K203" s="222"/>
      <c r="L203" s="222" t="s">
        <v>37</v>
      </c>
      <c r="M203" s="1303">
        <f>H203-I203</f>
        <v>224</v>
      </c>
      <c r="N203" s="1279"/>
      <c r="O203" s="1843"/>
      <c r="P203" s="1844"/>
      <c r="Q203" s="1280"/>
      <c r="R203" s="1850"/>
      <c r="S203" s="1580"/>
      <c r="T203" s="2169" t="s">
        <v>300</v>
      </c>
      <c r="U203" s="2170"/>
      <c r="V203" s="2171"/>
      <c r="AM203" s="965">
        <v>11</v>
      </c>
      <c r="AQ203" s="999">
        <f>G205+G111</f>
        <v>229.5</v>
      </c>
      <c r="AS203" s="1438" t="b">
        <f t="shared" si="18"/>
        <v>1</v>
      </c>
      <c r="AT203" s="1438" t="b">
        <f t="shared" si="18"/>
        <v>1</v>
      </c>
      <c r="AU203" s="1438" t="b">
        <f t="shared" si="19"/>
        <v>1</v>
      </c>
      <c r="AV203" s="1438" t="b">
        <f t="shared" si="19"/>
        <v>1</v>
      </c>
      <c r="AW203" s="1438" t="b">
        <f t="shared" si="20"/>
        <v>0</v>
      </c>
      <c r="AX203" s="1438" t="b">
        <f t="shared" si="20"/>
        <v>1</v>
      </c>
    </row>
    <row r="204" spans="1:50" s="965" customFormat="1" ht="16.5" thickBot="1">
      <c r="A204" s="1416" t="s">
        <v>509</v>
      </c>
      <c r="B204" s="1388" t="s">
        <v>249</v>
      </c>
      <c r="C204" s="1243"/>
      <c r="D204" s="54"/>
      <c r="E204" s="54"/>
      <c r="F204" s="1312">
        <v>5</v>
      </c>
      <c r="G204" s="1313">
        <v>1</v>
      </c>
      <c r="H204" s="1314">
        <f t="shared" si="17"/>
        <v>30</v>
      </c>
      <c r="I204" s="1315" t="s">
        <v>295</v>
      </c>
      <c r="J204" s="382"/>
      <c r="K204" s="382"/>
      <c r="L204" s="382" t="s">
        <v>35</v>
      </c>
      <c r="M204" s="1316">
        <f>H204-I204</f>
        <v>22</v>
      </c>
      <c r="N204" s="1317"/>
      <c r="O204" s="1991"/>
      <c r="P204" s="1992"/>
      <c r="Q204" s="1318"/>
      <c r="R204" s="2175"/>
      <c r="S204" s="2176"/>
      <c r="T204" s="2177" t="s">
        <v>35</v>
      </c>
      <c r="U204" s="2178"/>
      <c r="V204" s="2179"/>
      <c r="AS204" s="1438" t="b">
        <f t="shared" si="18"/>
        <v>1</v>
      </c>
      <c r="AT204" s="1438" t="b">
        <f t="shared" si="18"/>
        <v>1</v>
      </c>
      <c r="AU204" s="1438" t="b">
        <f t="shared" si="19"/>
        <v>1</v>
      </c>
      <c r="AV204" s="1438" t="b">
        <f t="shared" si="19"/>
        <v>1</v>
      </c>
      <c r="AW204" s="1438" t="b">
        <f t="shared" si="20"/>
        <v>0</v>
      </c>
      <c r="AX204" s="1438" t="b">
        <f t="shared" si="20"/>
        <v>1</v>
      </c>
    </row>
    <row r="205" spans="1:50" s="965" customFormat="1" ht="16.5" customHeight="1" thickBot="1">
      <c r="A205" s="1635" t="s">
        <v>518</v>
      </c>
      <c r="B205" s="1636"/>
      <c r="C205" s="1629"/>
      <c r="D205" s="1629"/>
      <c r="E205" s="1629"/>
      <c r="F205" s="1630"/>
      <c r="G205" s="1319">
        <f>G159+G158+G157+G154+G153+G152+G148+G145+G142+G138+G135+G134+G131+G128+G125+G122+G119+G116</f>
        <v>97</v>
      </c>
      <c r="H205" s="1320">
        <f>H159+H158+H157+H154+H153+H152+H148+H145+H142+H138+H135+H134+H131+H128+H125+H122+H119+H116</f>
        <v>2910</v>
      </c>
      <c r="I205" s="1321"/>
      <c r="J205" s="1322"/>
      <c r="K205" s="1322"/>
      <c r="L205" s="1322"/>
      <c r="M205" s="1323"/>
      <c r="N205" s="1324"/>
      <c r="O205" s="1989"/>
      <c r="P205" s="1990"/>
      <c r="Q205" s="1325"/>
      <c r="R205" s="2180"/>
      <c r="S205" s="2181"/>
      <c r="T205" s="2182"/>
      <c r="U205" s="2183"/>
      <c r="V205" s="2184"/>
      <c r="AS205" s="1442"/>
      <c r="AT205" s="1442"/>
      <c r="AU205" s="1442"/>
      <c r="AV205" s="1442"/>
      <c r="AW205" s="1442"/>
      <c r="AX205" s="1442"/>
    </row>
    <row r="206" spans="1:50" s="965" customFormat="1" ht="16.5" customHeight="1" thickBot="1">
      <c r="A206" s="1628" t="s">
        <v>517</v>
      </c>
      <c r="B206" s="1629"/>
      <c r="C206" s="1629"/>
      <c r="D206" s="1629"/>
      <c r="E206" s="1629"/>
      <c r="F206" s="1630"/>
      <c r="G206" s="268">
        <f>G117+G120+G123+G126+G129+G132+G139+G143+G146+G149</f>
        <v>12.5</v>
      </c>
      <c r="H206" s="1153">
        <f>H149+H146+H143+H139+H132+H129+H126+H123+H120+H117</f>
        <v>375</v>
      </c>
      <c r="I206" s="1326"/>
      <c r="J206" s="1327"/>
      <c r="K206" s="1327"/>
      <c r="L206" s="1327"/>
      <c r="M206" s="1328"/>
      <c r="N206" s="1329"/>
      <c r="O206" s="2020"/>
      <c r="P206" s="2021"/>
      <c r="Q206" s="1329"/>
      <c r="R206" s="2185"/>
      <c r="S206" s="2186"/>
      <c r="T206" s="2187"/>
      <c r="U206" s="2188"/>
      <c r="V206" s="594"/>
      <c r="AS206" s="1442"/>
      <c r="AT206" s="1442"/>
      <c r="AU206" s="1442"/>
      <c r="AV206" s="1442"/>
      <c r="AW206" s="1442"/>
      <c r="AX206" s="1442"/>
    </row>
    <row r="207" spans="1:52" s="965" customFormat="1" ht="19.5" customHeight="1" thickBot="1">
      <c r="A207" s="1879" t="s">
        <v>519</v>
      </c>
      <c r="B207" s="1880"/>
      <c r="C207" s="1880"/>
      <c r="D207" s="1880"/>
      <c r="E207" s="1880"/>
      <c r="F207" s="1881"/>
      <c r="G207" s="101">
        <f>G159+G158+G157+G156+G155+G153+G152+G151+G150+G147+G144+G141+G140+G137+G136+G134+G133+G130+G127+G124+G121+G118</f>
        <v>84.5</v>
      </c>
      <c r="H207" s="1153">
        <f>H159+H158+H157+H156+H155+H153+H152+H151+H150+H147+H144+H141+H140+H137+H136+H134+H133+H130+H127+H124+H121+H118</f>
        <v>2535</v>
      </c>
      <c r="I207" s="1258">
        <f>I159+I158+I157+I156+I155+I153+I152+I151+I150+I147+I144+I141+I140+I137+I136+I134+I133+I130+I127+I124+I121+I118</f>
        <v>188</v>
      </c>
      <c r="J207" s="1330"/>
      <c r="K207" s="1330"/>
      <c r="L207" s="1330"/>
      <c r="M207" s="1258">
        <f>M159+M158+M157+M156+M155+M153+M152+M151+M150+M147+M144+M141+M140+M137+M136+M134+M133+M130+M127+M124+M121+M118</f>
        <v>2347</v>
      </c>
      <c r="N207" s="1325"/>
      <c r="O207" s="2022"/>
      <c r="P207" s="2021"/>
      <c r="Q207" s="1331" t="s">
        <v>290</v>
      </c>
      <c r="R207" s="1689" t="s">
        <v>522</v>
      </c>
      <c r="S207" s="1587"/>
      <c r="T207" s="2189" t="s">
        <v>458</v>
      </c>
      <c r="U207" s="2189" t="s">
        <v>273</v>
      </c>
      <c r="V207" s="2190"/>
      <c r="W207" s="971"/>
      <c r="AS207" s="1446">
        <f aca="true" t="shared" si="21" ref="AS207:AX207">SUMIF(AS160:AS204,FALSE,$G160:$G204)</f>
        <v>0</v>
      </c>
      <c r="AT207" s="1446">
        <f t="shared" si="21"/>
        <v>0</v>
      </c>
      <c r="AU207" s="1446">
        <f t="shared" si="21"/>
        <v>18.5</v>
      </c>
      <c r="AV207" s="1446">
        <f t="shared" si="21"/>
        <v>31.5</v>
      </c>
      <c r="AW207" s="1446">
        <f t="shared" si="21"/>
        <v>19.5</v>
      </c>
      <c r="AX207" s="1446">
        <f t="shared" si="21"/>
        <v>15</v>
      </c>
      <c r="AY207" s="1096">
        <f>SUM(AS207:AX207)</f>
        <v>84.5</v>
      </c>
      <c r="AZ207" s="965" t="s">
        <v>546</v>
      </c>
    </row>
    <row r="208" spans="1:52" s="972" customFormat="1" ht="18.75" thickBot="1">
      <c r="A208" s="1689"/>
      <c r="B208" s="1690"/>
      <c r="C208" s="1690"/>
      <c r="D208" s="1690"/>
      <c r="E208" s="1690"/>
      <c r="F208" s="1690"/>
      <c r="G208" s="1690"/>
      <c r="H208" s="1690"/>
      <c r="I208" s="1690"/>
      <c r="J208" s="1690"/>
      <c r="K208" s="1690"/>
      <c r="L208" s="1690"/>
      <c r="M208" s="1690"/>
      <c r="N208" s="1690"/>
      <c r="O208" s="1690"/>
      <c r="P208" s="1690"/>
      <c r="Q208" s="1690"/>
      <c r="R208" s="1690"/>
      <c r="S208" s="1690"/>
      <c r="T208" s="1690"/>
      <c r="U208" s="1690"/>
      <c r="V208" s="1587"/>
      <c r="AH208" s="972" t="s">
        <v>315</v>
      </c>
      <c r="AI208" s="973" t="e">
        <f>SUMIF(AG$208:AG$208,1,#REF!)</f>
        <v>#REF!</v>
      </c>
      <c r="AS208" s="1439"/>
      <c r="AT208" s="1439"/>
      <c r="AU208" s="1439"/>
      <c r="AV208" s="1439"/>
      <c r="AW208" s="1439"/>
      <c r="AX208" s="1439"/>
      <c r="AY208" s="1449">
        <f>SUMIF(B160:B204,"*фахової*",G160:G204)</f>
        <v>23</v>
      </c>
      <c r="AZ208" s="972" t="s">
        <v>547</v>
      </c>
    </row>
    <row r="209" spans="1:50" s="965" customFormat="1" ht="16.5" thickBot="1">
      <c r="A209" s="1618" t="s">
        <v>452</v>
      </c>
      <c r="B209" s="1619"/>
      <c r="C209" s="1619"/>
      <c r="D209" s="1619"/>
      <c r="E209" s="1619"/>
      <c r="F209" s="1620"/>
      <c r="G209" s="1259">
        <f>G111+G205</f>
        <v>229.5</v>
      </c>
      <c r="H209" s="1259">
        <f>H205+H111</f>
        <v>6885</v>
      </c>
      <c r="I209" s="71"/>
      <c r="J209" s="57"/>
      <c r="K209" s="57"/>
      <c r="L209" s="57"/>
      <c r="M209" s="285"/>
      <c r="N209" s="168"/>
      <c r="O209" s="1530"/>
      <c r="P209" s="1531"/>
      <c r="Q209" s="72"/>
      <c r="R209" s="1512"/>
      <c r="S209" s="1513"/>
      <c r="T209" s="434"/>
      <c r="U209" s="521"/>
      <c r="V209" s="435"/>
      <c r="AH209" s="972"/>
      <c r="AI209" s="977"/>
      <c r="AM209" s="999">
        <f>G207+G110+G105+G76+G50</f>
        <v>180</v>
      </c>
      <c r="AS209" s="1442"/>
      <c r="AT209" s="1442"/>
      <c r="AU209" s="1442"/>
      <c r="AV209" s="1442"/>
      <c r="AW209" s="1442"/>
      <c r="AX209" s="1442"/>
    </row>
    <row r="210" spans="1:50" s="965" customFormat="1" ht="16.5" customHeight="1" thickBot="1">
      <c r="A210" s="2024" t="s">
        <v>453</v>
      </c>
      <c r="B210" s="2025" t="s">
        <v>160</v>
      </c>
      <c r="C210" s="2025" t="s">
        <v>160</v>
      </c>
      <c r="D210" s="2025" t="s">
        <v>160</v>
      </c>
      <c r="E210" s="2025" t="s">
        <v>160</v>
      </c>
      <c r="F210" s="2025" t="s">
        <v>160</v>
      </c>
      <c r="G210" s="1332">
        <f>G112+G206</f>
        <v>49.5</v>
      </c>
      <c r="H210" s="1332">
        <f>H112+H206</f>
        <v>1515</v>
      </c>
      <c r="I210" s="1156"/>
      <c r="J210" s="18"/>
      <c r="K210" s="18"/>
      <c r="L210" s="18"/>
      <c r="M210" s="1333"/>
      <c r="N210" s="165"/>
      <c r="O210" s="1528"/>
      <c r="P210" s="1529"/>
      <c r="Q210" s="75"/>
      <c r="R210" s="1499"/>
      <c r="S210" s="1500"/>
      <c r="T210" s="275"/>
      <c r="U210" s="237"/>
      <c r="V210" s="107"/>
      <c r="AI210" s="977"/>
      <c r="AS210" s="372">
        <v>1</v>
      </c>
      <c r="AT210" s="372">
        <v>2</v>
      </c>
      <c r="AU210" s="372">
        <v>3</v>
      </c>
      <c r="AV210" s="372">
        <v>4</v>
      </c>
      <c r="AW210" s="372">
        <v>5</v>
      </c>
      <c r="AX210" s="372">
        <v>6</v>
      </c>
    </row>
    <row r="211" spans="1:52" s="965" customFormat="1" ht="16.5" customHeight="1" thickBot="1">
      <c r="A211" s="1670" t="s">
        <v>520</v>
      </c>
      <c r="B211" s="1671" t="s">
        <v>161</v>
      </c>
      <c r="C211" s="1671" t="s">
        <v>161</v>
      </c>
      <c r="D211" s="1671" t="s">
        <v>161</v>
      </c>
      <c r="E211" s="1671" t="s">
        <v>161</v>
      </c>
      <c r="F211" s="1671" t="s">
        <v>161</v>
      </c>
      <c r="G211" s="1334">
        <f>G113+G207</f>
        <v>180</v>
      </c>
      <c r="H211" s="1334">
        <f>H113+H207</f>
        <v>5400</v>
      </c>
      <c r="I211" s="1334">
        <f>I113+I207</f>
        <v>188</v>
      </c>
      <c r="J211" s="1234"/>
      <c r="K211" s="57"/>
      <c r="L211" s="57"/>
      <c r="M211" s="1332"/>
      <c r="N211" s="166"/>
      <c r="O211" s="1510"/>
      <c r="P211" s="1511"/>
      <c r="Q211" s="77"/>
      <c r="R211" s="1501"/>
      <c r="S211" s="1502"/>
      <c r="T211" s="524"/>
      <c r="U211" s="525"/>
      <c r="V211" s="267"/>
      <c r="AS211" s="1447">
        <f aca="true" t="shared" si="22" ref="AS211:AX211">AS207+AS107+AS102+AS76+AS50</f>
        <v>33</v>
      </c>
      <c r="AT211" s="1447">
        <f t="shared" si="22"/>
        <v>27</v>
      </c>
      <c r="AU211" s="1447">
        <f t="shared" si="22"/>
        <v>25.5</v>
      </c>
      <c r="AV211" s="1447">
        <f t="shared" si="22"/>
        <v>34.5</v>
      </c>
      <c r="AW211" s="1447">
        <f t="shared" si="22"/>
        <v>25</v>
      </c>
      <c r="AX211" s="1447">
        <f t="shared" si="22"/>
        <v>35</v>
      </c>
      <c r="AY211" s="1096">
        <f>SUM(AS211:AX211)</f>
        <v>180</v>
      </c>
      <c r="AZ211" s="965" t="s">
        <v>546</v>
      </c>
    </row>
    <row r="212" spans="1:51" s="965" customFormat="1" ht="16.5" thickBot="1">
      <c r="A212" s="1674" t="s">
        <v>250</v>
      </c>
      <c r="B212" s="1675"/>
      <c r="C212" s="1675"/>
      <c r="D212" s="1675"/>
      <c r="E212" s="1675"/>
      <c r="F212" s="1675"/>
      <c r="G212" s="1675"/>
      <c r="H212" s="1675"/>
      <c r="I212" s="1675"/>
      <c r="J212" s="1675"/>
      <c r="K212" s="1675"/>
      <c r="L212" s="1675"/>
      <c r="M212" s="2191"/>
      <c r="N212" s="366" t="s">
        <v>524</v>
      </c>
      <c r="O212" s="1958" t="s">
        <v>516</v>
      </c>
      <c r="P212" s="1959"/>
      <c r="Q212" s="27" t="s">
        <v>357</v>
      </c>
      <c r="R212" s="1534" t="s">
        <v>523</v>
      </c>
      <c r="S212" s="1535"/>
      <c r="T212" s="27" t="s">
        <v>525</v>
      </c>
      <c r="U212" s="26" t="s">
        <v>521</v>
      </c>
      <c r="V212" s="594"/>
      <c r="AS212" s="1442"/>
      <c r="AT212" s="1442"/>
      <c r="AU212" s="1442"/>
      <c r="AV212" s="1442"/>
      <c r="AW212" s="1442"/>
      <c r="AX212" s="1442"/>
      <c r="AY212" s="965">
        <f>AY208+AY103+AY99+AY51</f>
        <v>60</v>
      </c>
    </row>
    <row r="213" spans="1:50" s="965" customFormat="1" ht="15.75">
      <c r="A213" s="1654" t="s">
        <v>26</v>
      </c>
      <c r="B213" s="1655"/>
      <c r="C213" s="1655"/>
      <c r="D213" s="1655"/>
      <c r="E213" s="1655"/>
      <c r="F213" s="1655"/>
      <c r="G213" s="1655"/>
      <c r="H213" s="1655"/>
      <c r="I213" s="1655"/>
      <c r="J213" s="1655"/>
      <c r="K213" s="1655"/>
      <c r="L213" s="1655"/>
      <c r="M213" s="2192"/>
      <c r="N213" s="1335">
        <v>4</v>
      </c>
      <c r="O213" s="1536">
        <v>3</v>
      </c>
      <c r="P213" s="1537"/>
      <c r="Q213" s="526">
        <v>4</v>
      </c>
      <c r="R213" s="1536">
        <v>4</v>
      </c>
      <c r="S213" s="1537"/>
      <c r="T213" s="526">
        <v>2</v>
      </c>
      <c r="U213" s="2193">
        <v>2</v>
      </c>
      <c r="V213" s="2194"/>
      <c r="AM213" s="965">
        <f>12+36</f>
        <v>48</v>
      </c>
      <c r="AS213" s="1442"/>
      <c r="AT213" s="1442"/>
      <c r="AU213" s="1442"/>
      <c r="AV213" s="1442"/>
      <c r="AW213" s="1442"/>
      <c r="AX213" s="1442"/>
    </row>
    <row r="214" spans="1:50" s="965" customFormat="1" ht="15.75">
      <c r="A214" s="1654" t="s">
        <v>27</v>
      </c>
      <c r="B214" s="1655"/>
      <c r="C214" s="1655"/>
      <c r="D214" s="1655"/>
      <c r="E214" s="1655"/>
      <c r="F214" s="1655"/>
      <c r="G214" s="1655"/>
      <c r="H214" s="1655"/>
      <c r="I214" s="1655"/>
      <c r="J214" s="1655"/>
      <c r="K214" s="1655"/>
      <c r="L214" s="1655"/>
      <c r="M214" s="2192"/>
      <c r="N214" s="528">
        <v>2</v>
      </c>
      <c r="O214" s="1524">
        <v>3</v>
      </c>
      <c r="P214" s="1525"/>
      <c r="Q214" s="529">
        <v>3</v>
      </c>
      <c r="R214" s="1524">
        <v>2</v>
      </c>
      <c r="S214" s="1525"/>
      <c r="T214" s="529">
        <v>4</v>
      </c>
      <c r="U214" s="2195">
        <v>3</v>
      </c>
      <c r="V214" s="2196"/>
      <c r="AS214" s="1442"/>
      <c r="AT214" s="1442"/>
      <c r="AU214" s="1442"/>
      <c r="AV214" s="1442"/>
      <c r="AW214" s="1442"/>
      <c r="AX214" s="1442"/>
    </row>
    <row r="215" spans="1:50" s="965" customFormat="1" ht="15.75">
      <c r="A215" s="1654" t="s">
        <v>47</v>
      </c>
      <c r="B215" s="1655"/>
      <c r="C215" s="1655"/>
      <c r="D215" s="1655"/>
      <c r="E215" s="1655"/>
      <c r="F215" s="1655"/>
      <c r="G215" s="1655"/>
      <c r="H215" s="1655"/>
      <c r="I215" s="1655"/>
      <c r="J215" s="1655"/>
      <c r="K215" s="1655"/>
      <c r="L215" s="1655"/>
      <c r="M215" s="2192"/>
      <c r="N215" s="465"/>
      <c r="O215" s="1532"/>
      <c r="P215" s="1533"/>
      <c r="Q215" s="529"/>
      <c r="R215" s="1524"/>
      <c r="S215" s="1525"/>
      <c r="T215" s="529"/>
      <c r="U215" s="2195">
        <v>1</v>
      </c>
      <c r="V215" s="2197"/>
      <c r="AS215" s="1442"/>
      <c r="AT215" s="1442"/>
      <c r="AU215" s="1442"/>
      <c r="AV215" s="1442"/>
      <c r="AW215" s="1442"/>
      <c r="AX215" s="1442"/>
    </row>
    <row r="216" spans="1:50" s="965" customFormat="1" ht="16.5" thickBot="1">
      <c r="A216" s="1654" t="s">
        <v>48</v>
      </c>
      <c r="B216" s="1655"/>
      <c r="C216" s="1655"/>
      <c r="D216" s="1655"/>
      <c r="E216" s="1655"/>
      <c r="F216" s="1655"/>
      <c r="G216" s="1655"/>
      <c r="H216" s="1655"/>
      <c r="I216" s="1655"/>
      <c r="J216" s="1655"/>
      <c r="K216" s="1655"/>
      <c r="L216" s="1655"/>
      <c r="M216" s="2192"/>
      <c r="N216" s="1336"/>
      <c r="O216" s="2003"/>
      <c r="P216" s="2004"/>
      <c r="Q216" s="533"/>
      <c r="R216" s="2198">
        <v>2</v>
      </c>
      <c r="S216" s="2199"/>
      <c r="T216" s="2200"/>
      <c r="U216" s="2201">
        <v>1</v>
      </c>
      <c r="V216" s="2202"/>
      <c r="AS216" s="1442"/>
      <c r="AT216" s="1442"/>
      <c r="AU216" s="1442"/>
      <c r="AV216" s="1442"/>
      <c r="AW216" s="1442"/>
      <c r="AX216" s="1442"/>
    </row>
    <row r="217" spans="1:50" s="971" customFormat="1" ht="16.5" thickBot="1">
      <c r="A217" s="1417"/>
      <c r="B217" s="1337"/>
      <c r="C217" s="1337"/>
      <c r="D217" s="1337"/>
      <c r="E217" s="1337"/>
      <c r="F217" s="1337"/>
      <c r="G217" s="1337"/>
      <c r="H217" s="1337"/>
      <c r="I217" s="1337"/>
      <c r="J217" s="1337"/>
      <c r="K217" s="1337"/>
      <c r="L217" s="2010" t="s">
        <v>319</v>
      </c>
      <c r="M217" s="2011"/>
      <c r="N217" s="1993"/>
      <c r="O217" s="1994"/>
      <c r="P217" s="1995"/>
      <c r="Q217" s="2203"/>
      <c r="R217" s="2204"/>
      <c r="S217" s="2205"/>
      <c r="T217" s="2203"/>
      <c r="U217" s="2205"/>
      <c r="V217" s="2206"/>
      <c r="AS217" s="1442"/>
      <c r="AT217" s="1442"/>
      <c r="AU217" s="1442"/>
      <c r="AV217" s="1442"/>
      <c r="AW217" s="1442"/>
      <c r="AX217" s="1442"/>
    </row>
    <row r="218" spans="1:50" s="972" customFormat="1" ht="16.5" customHeight="1" hidden="1" thickBot="1">
      <c r="A218" s="349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2007"/>
      <c r="O218" s="2008"/>
      <c r="P218" s="2008"/>
      <c r="Q218" s="2007"/>
      <c r="R218" s="2008"/>
      <c r="S218" s="2008"/>
      <c r="T218" s="2007"/>
      <c r="U218" s="2008"/>
      <c r="V218" s="2008"/>
      <c r="W218" s="984"/>
      <c r="X218" s="984"/>
      <c r="Y218" s="985"/>
      <c r="AS218" s="1439"/>
      <c r="AT218" s="1439"/>
      <c r="AU218" s="1439"/>
      <c r="AV218" s="1439"/>
      <c r="AW218" s="1439"/>
      <c r="AX218" s="1439"/>
    </row>
    <row r="219" spans="2:38" ht="35.25" customHeight="1">
      <c r="B219" s="1418" t="s">
        <v>510</v>
      </c>
      <c r="C219" s="1983"/>
      <c r="D219" s="1983"/>
      <c r="E219" s="1983"/>
      <c r="F219" s="1983"/>
      <c r="G219" s="1983"/>
      <c r="H219" s="1977" t="s">
        <v>89</v>
      </c>
      <c r="I219" s="1977"/>
      <c r="J219" s="1977"/>
      <c r="K219" s="1977"/>
      <c r="L219" s="1977"/>
      <c r="N219" s="2207"/>
      <c r="O219" s="2207"/>
      <c r="P219" s="2207"/>
      <c r="Q219" s="2207"/>
      <c r="R219" s="2207"/>
      <c r="S219" s="2207"/>
      <c r="T219" s="2207"/>
      <c r="U219" s="2207"/>
      <c r="V219" s="2207"/>
      <c r="W219" s="965"/>
      <c r="X219" s="965"/>
      <c r="Y219" s="965"/>
      <c r="Z219" s="965"/>
      <c r="AA219" s="965"/>
      <c r="AB219" s="965"/>
      <c r="AC219" s="965"/>
      <c r="AD219" s="965"/>
      <c r="AE219" s="965"/>
      <c r="AF219" s="965"/>
      <c r="AG219" s="965"/>
      <c r="AH219" s="965"/>
      <c r="AI219" s="965"/>
      <c r="AJ219" s="965"/>
      <c r="AK219" s="965"/>
      <c r="AL219" s="965"/>
    </row>
    <row r="220" spans="2:38" ht="31.5" customHeight="1">
      <c r="B220" s="1418" t="s">
        <v>511</v>
      </c>
      <c r="C220" s="1976"/>
      <c r="D220" s="1976"/>
      <c r="E220" s="1976"/>
      <c r="F220" s="1976"/>
      <c r="G220" s="1976"/>
      <c r="H220" s="1977" t="s">
        <v>398</v>
      </c>
      <c r="I220" s="1977"/>
      <c r="J220" s="1977"/>
      <c r="K220" s="1977"/>
      <c r="L220" s="1977"/>
      <c r="N220" s="2007"/>
      <c r="O220" s="2008"/>
      <c r="P220" s="2008"/>
      <c r="Q220" s="2008"/>
      <c r="R220" s="2008"/>
      <c r="S220" s="2008"/>
      <c r="T220" s="2008"/>
      <c r="U220" s="2008"/>
      <c r="V220" s="2008"/>
      <c r="W220" s="965"/>
      <c r="X220" s="965"/>
      <c r="Y220" s="965"/>
      <c r="Z220" s="965"/>
      <c r="AA220" s="965"/>
      <c r="AB220" s="965"/>
      <c r="AC220" s="965"/>
      <c r="AD220" s="965"/>
      <c r="AE220" s="965"/>
      <c r="AF220" s="965"/>
      <c r="AG220" s="965"/>
      <c r="AH220" s="965"/>
      <c r="AI220" s="965"/>
      <c r="AJ220" s="965"/>
      <c r="AK220" s="965"/>
      <c r="AL220" s="965"/>
    </row>
    <row r="221" spans="2:38" ht="37.5" customHeight="1">
      <c r="B221" s="1418" t="s">
        <v>399</v>
      </c>
      <c r="C221" s="1976"/>
      <c r="D221" s="1976"/>
      <c r="E221" s="1976"/>
      <c r="F221" s="1976"/>
      <c r="G221" s="1976"/>
      <c r="H221" s="1977" t="s">
        <v>400</v>
      </c>
      <c r="I221" s="1977"/>
      <c r="J221" s="1977"/>
      <c r="K221" s="1977"/>
      <c r="L221" s="1977"/>
      <c r="V221" s="171"/>
      <c r="W221" s="965"/>
      <c r="X221" s="965"/>
      <c r="Y221" s="965"/>
      <c r="Z221" s="965"/>
      <c r="AA221" s="965"/>
      <c r="AB221" s="965"/>
      <c r="AC221" s="965"/>
      <c r="AD221" s="965"/>
      <c r="AE221" s="965"/>
      <c r="AF221" s="965"/>
      <c r="AG221" s="965"/>
      <c r="AH221" s="965"/>
      <c r="AI221" s="965"/>
      <c r="AJ221" s="965"/>
      <c r="AK221" s="965"/>
      <c r="AL221" s="965"/>
    </row>
    <row r="222" spans="2:38" ht="36" customHeight="1">
      <c r="B222" s="1125" t="s">
        <v>512</v>
      </c>
      <c r="C222" s="1982"/>
      <c r="D222" s="1982"/>
      <c r="E222" s="1982"/>
      <c r="F222" s="1982"/>
      <c r="G222" s="1982"/>
      <c r="H222" s="1977" t="s">
        <v>398</v>
      </c>
      <c r="I222" s="1977"/>
      <c r="J222" s="1977"/>
      <c r="K222" s="1977"/>
      <c r="L222" s="1977"/>
      <c r="V222" s="534"/>
      <c r="W222" s="965"/>
      <c r="X222" s="965"/>
      <c r="Y222" s="965"/>
      <c r="Z222" s="965"/>
      <c r="AA222" s="965"/>
      <c r="AB222" s="965"/>
      <c r="AC222" s="965"/>
      <c r="AD222" s="965"/>
      <c r="AE222" s="965"/>
      <c r="AF222" s="965"/>
      <c r="AG222" s="965"/>
      <c r="AH222" s="965"/>
      <c r="AI222" s="965"/>
      <c r="AJ222" s="965"/>
      <c r="AK222" s="965"/>
      <c r="AL222" s="965"/>
    </row>
    <row r="223" ht="12.75">
      <c r="V223" s="534"/>
    </row>
    <row r="224" ht="12.75">
      <c r="V224" s="534"/>
    </row>
    <row r="225" ht="12.75">
      <c r="V225" s="534"/>
    </row>
    <row r="226" ht="12.75" hidden="1">
      <c r="V226" s="534"/>
    </row>
    <row r="227" ht="12" customHeight="1" hidden="1">
      <c r="V227" s="534"/>
    </row>
    <row r="228" ht="12.75" hidden="1">
      <c r="V228" s="534"/>
    </row>
    <row r="229" ht="12.75" hidden="1">
      <c r="V229" s="534"/>
    </row>
    <row r="230" spans="2:22" ht="12.75" hidden="1">
      <c r="B230" s="171" t="s">
        <v>366</v>
      </c>
      <c r="C230" s="171" t="s">
        <v>365</v>
      </c>
      <c r="D230" s="171" t="s">
        <v>367</v>
      </c>
      <c r="E230" s="171" t="s">
        <v>368</v>
      </c>
      <c r="F230" s="171" t="s">
        <v>369</v>
      </c>
      <c r="V230" s="534"/>
    </row>
    <row r="231" spans="3:22" ht="12.75" hidden="1">
      <c r="C231" s="1338">
        <f>I50</f>
        <v>108</v>
      </c>
      <c r="D231" s="1338">
        <f>J50</f>
        <v>0</v>
      </c>
      <c r="E231" s="1338">
        <f>K50</f>
        <v>0</v>
      </c>
      <c r="F231" s="1338">
        <f>L50</f>
        <v>0</v>
      </c>
      <c r="V231" s="534"/>
    </row>
    <row r="232" spans="3:22" ht="12.75" hidden="1">
      <c r="C232" s="1339">
        <f>I76</f>
        <v>50</v>
      </c>
      <c r="D232" s="1339">
        <f>J76</f>
        <v>0</v>
      </c>
      <c r="E232" s="1339">
        <f>K76</f>
        <v>0</v>
      </c>
      <c r="F232" s="1339">
        <f>L76</f>
        <v>0</v>
      </c>
      <c r="V232" s="534"/>
    </row>
    <row r="233" spans="3:22" ht="12.75" hidden="1">
      <c r="C233" s="1339">
        <f>I97</f>
        <v>46</v>
      </c>
      <c r="D233" s="1339" t="str">
        <f>J97</f>
        <v>36/0</v>
      </c>
      <c r="E233" s="1339">
        <f>K97</f>
        <v>0</v>
      </c>
      <c r="F233" s="1339" t="str">
        <f>L97</f>
        <v>4/6</v>
      </c>
      <c r="V233" s="534"/>
    </row>
    <row r="234" spans="3:22" ht="12.75" hidden="1">
      <c r="C234" s="1339" t="e">
        <f>#REF!</f>
        <v>#REF!</v>
      </c>
      <c r="D234" s="1339" t="e">
        <f>#REF!</f>
        <v>#REF!</v>
      </c>
      <c r="E234" s="1339" t="e">
        <f>#REF!</f>
        <v>#REF!</v>
      </c>
      <c r="F234" s="1339" t="e">
        <f>#REF!</f>
        <v>#REF!</v>
      </c>
      <c r="V234" s="534"/>
    </row>
    <row r="235" spans="3:22" ht="12.75" hidden="1">
      <c r="C235" s="1338" t="e">
        <f>SUM(C231:C234)</f>
        <v>#REF!</v>
      </c>
      <c r="D235" s="1338" t="e">
        <f>SUM(D231:D234)</f>
        <v>#REF!</v>
      </c>
      <c r="E235" s="1338" t="e">
        <f>SUM(E231:E234)</f>
        <v>#REF!</v>
      </c>
      <c r="F235" s="1338" t="e">
        <f>SUM(F231:F234)</f>
        <v>#REF!</v>
      </c>
      <c r="V235" s="534"/>
    </row>
    <row r="236" ht="12.75" hidden="1">
      <c r="V236" s="534"/>
    </row>
    <row r="237" ht="12.75" hidden="1">
      <c r="V237" s="534"/>
    </row>
    <row r="238" ht="12.75" hidden="1">
      <c r="V238" s="534"/>
    </row>
    <row r="239" spans="3:22" ht="12.75" hidden="1">
      <c r="C239" s="171">
        <v>344</v>
      </c>
      <c r="D239" s="171">
        <v>216</v>
      </c>
      <c r="E239" s="171">
        <v>68</v>
      </c>
      <c r="F239" s="171">
        <v>60</v>
      </c>
      <c r="V239" s="534"/>
    </row>
    <row r="240" ht="12.75" hidden="1">
      <c r="V240" s="534"/>
    </row>
    <row r="241" spans="4:22" ht="12.75" hidden="1">
      <c r="D241" s="171">
        <v>216</v>
      </c>
      <c r="E241" s="171">
        <v>56</v>
      </c>
      <c r="F241" s="171">
        <v>36</v>
      </c>
      <c r="V241" s="534"/>
    </row>
    <row r="242" spans="4:22" ht="12.75" hidden="1">
      <c r="D242" s="171">
        <v>0</v>
      </c>
      <c r="E242" s="171">
        <v>12</v>
      </c>
      <c r="F242" s="171">
        <v>24</v>
      </c>
      <c r="V242" s="534"/>
    </row>
    <row r="243" ht="12.75" hidden="1">
      <c r="V243" s="534"/>
    </row>
    <row r="244" ht="12.75" hidden="1">
      <c r="V244" s="534"/>
    </row>
    <row r="245" spans="2:22" ht="12.75" hidden="1">
      <c r="B245" s="171" t="s">
        <v>380</v>
      </c>
      <c r="V245" s="534"/>
    </row>
    <row r="246" spans="3:22" ht="12.75" hidden="1">
      <c r="C246" s="171" t="s">
        <v>365</v>
      </c>
      <c r="D246" s="171" t="s">
        <v>367</v>
      </c>
      <c r="E246" s="171" t="s">
        <v>368</v>
      </c>
      <c r="F246" s="171" t="s">
        <v>369</v>
      </c>
      <c r="H246" s="171" t="s">
        <v>381</v>
      </c>
      <c r="I246" s="171" t="s">
        <v>368</v>
      </c>
      <c r="J246" s="171" t="s">
        <v>382</v>
      </c>
      <c r="V246" s="534"/>
    </row>
    <row r="247" spans="3:22" ht="12.75" hidden="1">
      <c r="C247" s="1338">
        <f aca="true" t="shared" si="23" ref="C247:F248">C231</f>
        <v>108</v>
      </c>
      <c r="D247" s="1338">
        <f t="shared" si="23"/>
        <v>0</v>
      </c>
      <c r="E247" s="1338">
        <f t="shared" si="23"/>
        <v>0</v>
      </c>
      <c r="F247" s="1338">
        <f t="shared" si="23"/>
        <v>0</v>
      </c>
      <c r="H247" s="171">
        <v>4</v>
      </c>
      <c r="J247" s="171">
        <v>4</v>
      </c>
      <c r="V247" s="534"/>
    </row>
    <row r="248" spans="3:22" ht="12.75" hidden="1">
      <c r="C248" s="1338">
        <f t="shared" si="23"/>
        <v>50</v>
      </c>
      <c r="D248" s="1338">
        <f t="shared" si="23"/>
        <v>0</v>
      </c>
      <c r="E248" s="1338">
        <f t="shared" si="23"/>
        <v>0</v>
      </c>
      <c r="F248" s="1338">
        <f t="shared" si="23"/>
        <v>0</v>
      </c>
      <c r="H248" s="171">
        <v>76</v>
      </c>
      <c r="I248" s="171">
        <v>20</v>
      </c>
      <c r="J248" s="171">
        <v>18</v>
      </c>
      <c r="V248" s="534"/>
    </row>
    <row r="249" spans="3:22" ht="12.75" hidden="1">
      <c r="C249" s="1340" t="e">
        <f>#REF!</f>
        <v>#REF!</v>
      </c>
      <c r="D249" s="1340" t="e">
        <f>#REF!</f>
        <v>#REF!</v>
      </c>
      <c r="E249" s="1340" t="e">
        <f>#REF!</f>
        <v>#REF!</v>
      </c>
      <c r="F249" s="1340" t="e">
        <f>#REF!</f>
        <v>#REF!</v>
      </c>
      <c r="H249" s="171">
        <v>22</v>
      </c>
      <c r="I249" s="171">
        <v>8</v>
      </c>
      <c r="J249" s="171">
        <v>2</v>
      </c>
      <c r="V249" s="534"/>
    </row>
    <row r="250" spans="3:22" ht="12.75" hidden="1">
      <c r="C250" s="1339" t="e">
        <f>#REF!</f>
        <v>#REF!</v>
      </c>
      <c r="D250" s="1339" t="e">
        <f>#REF!</f>
        <v>#REF!</v>
      </c>
      <c r="E250" s="1339" t="e">
        <f>#REF!</f>
        <v>#REF!</v>
      </c>
      <c r="F250" s="1339" t="e">
        <f>#REF!</f>
        <v>#REF!</v>
      </c>
      <c r="H250" s="171">
        <v>130</v>
      </c>
      <c r="I250" s="171">
        <f>46+26</f>
        <v>72</v>
      </c>
      <c r="J250" s="171">
        <v>38</v>
      </c>
      <c r="V250" s="534"/>
    </row>
    <row r="251" spans="3:22" ht="12.75" hidden="1">
      <c r="C251" s="1338" t="e">
        <f>SUM(C247:C250)</f>
        <v>#REF!</v>
      </c>
      <c r="H251" s="171">
        <f>SUM(H247:H250)</f>
        <v>232</v>
      </c>
      <c r="I251" s="171">
        <f>SUM(I247:I250)</f>
        <v>100</v>
      </c>
      <c r="J251" s="171">
        <f>SUM(J247:J250)</f>
        <v>62</v>
      </c>
      <c r="V251" s="534"/>
    </row>
    <row r="252" ht="12.75" hidden="1">
      <c r="V252" s="534"/>
    </row>
    <row r="253" ht="12.75" hidden="1">
      <c r="V253" s="534"/>
    </row>
    <row r="254" spans="3:22" ht="12.75" hidden="1">
      <c r="C254" s="237"/>
      <c r="D254" s="237" t="s">
        <v>383</v>
      </c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V254" s="534"/>
    </row>
    <row r="255" spans="3:22" ht="12.75" hidden="1">
      <c r="C255" s="1888">
        <v>1</v>
      </c>
      <c r="D255" s="1888"/>
      <c r="E255" s="1888"/>
      <c r="F255" s="1888"/>
      <c r="G255" s="1888">
        <v>2</v>
      </c>
      <c r="H255" s="1888"/>
      <c r="I255" s="1888"/>
      <c r="J255" s="1888"/>
      <c r="K255" s="1888">
        <v>3</v>
      </c>
      <c r="L255" s="1888"/>
      <c r="M255" s="1888"/>
      <c r="N255" s="1888"/>
      <c r="V255" s="534"/>
    </row>
    <row r="256" spans="3:22" ht="12.75" hidden="1">
      <c r="C256" s="1877">
        <v>1</v>
      </c>
      <c r="D256" s="1878"/>
      <c r="E256" s="1877">
        <v>2</v>
      </c>
      <c r="F256" s="1878"/>
      <c r="G256" s="1877">
        <v>3</v>
      </c>
      <c r="H256" s="1878"/>
      <c r="I256" s="1877">
        <v>4</v>
      </c>
      <c r="J256" s="1878"/>
      <c r="K256" s="1888">
        <v>5</v>
      </c>
      <c r="L256" s="1888"/>
      <c r="M256" s="1888">
        <v>6</v>
      </c>
      <c r="N256" s="1888"/>
      <c r="O256" s="171" t="s">
        <v>396</v>
      </c>
      <c r="Q256" s="171" t="s">
        <v>368</v>
      </c>
      <c r="S256" s="171" t="s">
        <v>369</v>
      </c>
      <c r="V256" s="534"/>
    </row>
    <row r="257" spans="3:22" ht="12.75" hidden="1">
      <c r="C257" s="237" t="s">
        <v>384</v>
      </c>
      <c r="D257" s="237" t="s">
        <v>385</v>
      </c>
      <c r="E257" s="237" t="s">
        <v>384</v>
      </c>
      <c r="F257" s="237" t="s">
        <v>385</v>
      </c>
      <c r="G257" s="237" t="s">
        <v>384</v>
      </c>
      <c r="H257" s="237" t="s">
        <v>385</v>
      </c>
      <c r="I257" s="237" t="s">
        <v>384</v>
      </c>
      <c r="J257" s="237" t="s">
        <v>385</v>
      </c>
      <c r="K257" s="237"/>
      <c r="L257" s="237"/>
      <c r="M257" s="237"/>
      <c r="N257" s="1341"/>
      <c r="O257" s="237" t="s">
        <v>384</v>
      </c>
      <c r="P257" s="237" t="s">
        <v>385</v>
      </c>
      <c r="Q257" s="237" t="s">
        <v>384</v>
      </c>
      <c r="R257" s="237" t="s">
        <v>385</v>
      </c>
      <c r="S257" s="237" t="s">
        <v>384</v>
      </c>
      <c r="T257" s="237" t="s">
        <v>385</v>
      </c>
      <c r="V257" s="534"/>
    </row>
    <row r="258" spans="3:22" ht="12.75" hidden="1">
      <c r="C258" s="237">
        <v>4</v>
      </c>
      <c r="D258" s="237">
        <v>0</v>
      </c>
      <c r="E258" s="237">
        <v>0</v>
      </c>
      <c r="F258" s="237">
        <v>0</v>
      </c>
      <c r="G258" s="237">
        <v>0</v>
      </c>
      <c r="H258" s="237">
        <v>0</v>
      </c>
      <c r="I258" s="237">
        <v>0</v>
      </c>
      <c r="J258" s="237">
        <v>0</v>
      </c>
      <c r="K258" s="237"/>
      <c r="L258" s="237"/>
      <c r="M258" s="237">
        <v>4</v>
      </c>
      <c r="N258" s="1341">
        <v>0</v>
      </c>
      <c r="O258" s="237">
        <v>4</v>
      </c>
      <c r="P258" s="237"/>
      <c r="Q258" s="237"/>
      <c r="R258" s="237"/>
      <c r="S258" s="237">
        <v>4</v>
      </c>
      <c r="T258" s="237"/>
      <c r="V258" s="534"/>
    </row>
    <row r="259" spans="3:22" ht="12.75" hidden="1">
      <c r="C259" s="237">
        <v>46</v>
      </c>
      <c r="D259" s="237">
        <v>12</v>
      </c>
      <c r="E259" s="237">
        <v>26</v>
      </c>
      <c r="F259" s="237">
        <v>8</v>
      </c>
      <c r="G259" s="237">
        <v>0</v>
      </c>
      <c r="H259" s="237">
        <v>0</v>
      </c>
      <c r="I259" s="237">
        <v>8</v>
      </c>
      <c r="J259" s="237">
        <v>2</v>
      </c>
      <c r="K259" s="237">
        <v>12</v>
      </c>
      <c r="L259" s="237">
        <v>0</v>
      </c>
      <c r="M259" s="237"/>
      <c r="N259" s="1341"/>
      <c r="O259" s="237">
        <v>76</v>
      </c>
      <c r="P259" s="237">
        <v>0</v>
      </c>
      <c r="Q259" s="237">
        <v>16</v>
      </c>
      <c r="R259" s="237">
        <v>4</v>
      </c>
      <c r="S259" s="237">
        <v>0</v>
      </c>
      <c r="T259" s="237">
        <v>18</v>
      </c>
      <c r="V259" s="534"/>
    </row>
    <row r="260" spans="3:22" ht="12.75" hidden="1">
      <c r="C260" s="237"/>
      <c r="D260" s="237"/>
      <c r="E260" s="237">
        <v>20</v>
      </c>
      <c r="F260" s="237">
        <v>0</v>
      </c>
      <c r="G260" s="237">
        <v>12</v>
      </c>
      <c r="H260" s="237">
        <v>0</v>
      </c>
      <c r="I260" s="237"/>
      <c r="J260" s="237"/>
      <c r="K260" s="237"/>
      <c r="L260" s="237"/>
      <c r="M260" s="237"/>
      <c r="N260" s="1341"/>
      <c r="O260" s="237">
        <v>22</v>
      </c>
      <c r="P260" s="237"/>
      <c r="Q260" s="237">
        <v>8</v>
      </c>
      <c r="R260" s="237"/>
      <c r="S260" s="237">
        <v>2</v>
      </c>
      <c r="T260" s="237"/>
      <c r="V260" s="534"/>
    </row>
    <row r="261" spans="3:22" ht="12.75" hidden="1">
      <c r="C261" s="237"/>
      <c r="D261" s="237"/>
      <c r="E261" s="237">
        <v>12</v>
      </c>
      <c r="F261" s="237">
        <v>0</v>
      </c>
      <c r="G261" s="237">
        <v>40</v>
      </c>
      <c r="H261" s="237">
        <v>24</v>
      </c>
      <c r="I261" s="237">
        <v>36</v>
      </c>
      <c r="J261" s="237">
        <v>16</v>
      </c>
      <c r="K261" s="237">
        <v>44</v>
      </c>
      <c r="L261" s="237">
        <v>12</v>
      </c>
      <c r="M261" s="237">
        <v>40</v>
      </c>
      <c r="N261" s="1341">
        <v>16</v>
      </c>
      <c r="O261" s="237">
        <v>108</v>
      </c>
      <c r="P261" s="237">
        <v>22</v>
      </c>
      <c r="Q261" s="237">
        <v>46</v>
      </c>
      <c r="R261" s="237">
        <v>26</v>
      </c>
      <c r="S261" s="237">
        <v>18</v>
      </c>
      <c r="T261" s="237">
        <v>20</v>
      </c>
      <c r="V261" s="534"/>
    </row>
    <row r="262" spans="3:22" ht="12.75" hidden="1">
      <c r="C262" s="171">
        <f>SUM(C258:C261)</f>
        <v>50</v>
      </c>
      <c r="D262" s="171">
        <f aca="true" t="shared" si="24" ref="D262:T262">SUM(D258:D261)</f>
        <v>12</v>
      </c>
      <c r="E262" s="171">
        <f t="shared" si="24"/>
        <v>58</v>
      </c>
      <c r="F262" s="171">
        <f t="shared" si="24"/>
        <v>8</v>
      </c>
      <c r="G262" s="171">
        <f t="shared" si="24"/>
        <v>52</v>
      </c>
      <c r="H262" s="171">
        <f t="shared" si="24"/>
        <v>24</v>
      </c>
      <c r="I262" s="171">
        <f t="shared" si="24"/>
        <v>44</v>
      </c>
      <c r="J262" s="171">
        <f t="shared" si="24"/>
        <v>18</v>
      </c>
      <c r="K262" s="171">
        <f t="shared" si="24"/>
        <v>56</v>
      </c>
      <c r="L262" s="171">
        <f t="shared" si="24"/>
        <v>12</v>
      </c>
      <c r="M262" s="171">
        <f t="shared" si="24"/>
        <v>44</v>
      </c>
      <c r="N262" s="171">
        <f t="shared" si="24"/>
        <v>16</v>
      </c>
      <c r="O262" s="237">
        <f t="shared" si="24"/>
        <v>210</v>
      </c>
      <c r="P262" s="237">
        <f t="shared" si="24"/>
        <v>22</v>
      </c>
      <c r="Q262" s="237">
        <f t="shared" si="24"/>
        <v>70</v>
      </c>
      <c r="R262" s="237">
        <f t="shared" si="24"/>
        <v>30</v>
      </c>
      <c r="S262" s="237">
        <f t="shared" si="24"/>
        <v>24</v>
      </c>
      <c r="T262" s="237">
        <f t="shared" si="24"/>
        <v>38</v>
      </c>
      <c r="V262" s="534"/>
    </row>
    <row r="263" ht="12.75" hidden="1">
      <c r="V263" s="534"/>
    </row>
    <row r="264" ht="12.75" hidden="1">
      <c r="V264" s="534"/>
    </row>
    <row r="265" ht="12.75" hidden="1">
      <c r="V265" s="534"/>
    </row>
    <row r="266" ht="12.75" hidden="1">
      <c r="V266" s="534"/>
    </row>
    <row r="267" spans="1:22" ht="12.75" hidden="1">
      <c r="A267" s="171" t="s">
        <v>386</v>
      </c>
      <c r="B267" s="237"/>
      <c r="C267" s="237"/>
      <c r="D267" s="237"/>
      <c r="E267" s="237"/>
      <c r="F267" s="237"/>
      <c r="G267" s="237"/>
      <c r="H267" s="237"/>
      <c r="V267" s="534"/>
    </row>
    <row r="268" spans="2:22" ht="12.75" hidden="1">
      <c r="B268" s="237"/>
      <c r="C268" s="237" t="s">
        <v>390</v>
      </c>
      <c r="D268" s="237"/>
      <c r="E268" s="237"/>
      <c r="F268" s="237"/>
      <c r="G268" s="237"/>
      <c r="H268" s="237"/>
      <c r="J268" s="237"/>
      <c r="V268" s="534"/>
    </row>
    <row r="269" spans="2:22" ht="12.75" hidden="1">
      <c r="B269" s="237"/>
      <c r="C269" s="237">
        <v>1</v>
      </c>
      <c r="D269" s="237">
        <v>2</v>
      </c>
      <c r="E269" s="237">
        <v>3</v>
      </c>
      <c r="F269" s="237">
        <v>4</v>
      </c>
      <c r="G269" s="237">
        <v>5</v>
      </c>
      <c r="H269" s="237">
        <v>6</v>
      </c>
      <c r="J269" s="237"/>
      <c r="V269" s="534"/>
    </row>
    <row r="270" spans="1:22" ht="12.75" hidden="1">
      <c r="A270" s="171" t="s">
        <v>387</v>
      </c>
      <c r="B270" s="237" t="s">
        <v>388</v>
      </c>
      <c r="C270" s="237">
        <f aca="true" t="shared" si="25" ref="C270:H270">COUNTIF($C$11:$C$47,C269)</f>
        <v>4</v>
      </c>
      <c r="D270" s="237">
        <f t="shared" si="25"/>
        <v>2</v>
      </c>
      <c r="E270" s="237">
        <f t="shared" si="25"/>
        <v>0</v>
      </c>
      <c r="F270" s="237">
        <f t="shared" si="25"/>
        <v>1</v>
      </c>
      <c r="G270" s="237">
        <f t="shared" si="25"/>
        <v>1</v>
      </c>
      <c r="H270" s="237">
        <f t="shared" si="25"/>
        <v>0</v>
      </c>
      <c r="V270" s="534"/>
    </row>
    <row r="271" spans="2:22" ht="12.75" hidden="1">
      <c r="B271" s="237" t="s">
        <v>389</v>
      </c>
      <c r="C271" s="237">
        <f aca="true" t="shared" si="26" ref="C271:H271">COUNTIF($D$11:$D$47,C269)</f>
        <v>3</v>
      </c>
      <c r="D271" s="237">
        <f t="shared" si="26"/>
        <v>0</v>
      </c>
      <c r="E271" s="237">
        <f t="shared" si="26"/>
        <v>0</v>
      </c>
      <c r="F271" s="237">
        <f t="shared" si="26"/>
        <v>0</v>
      </c>
      <c r="G271" s="237">
        <f t="shared" si="26"/>
        <v>0</v>
      </c>
      <c r="H271" s="237">
        <f t="shared" si="26"/>
        <v>0</v>
      </c>
      <c r="V271" s="534"/>
    </row>
    <row r="272" ht="12.75" hidden="1">
      <c r="V272" s="534"/>
    </row>
    <row r="273" ht="12.75" hidden="1">
      <c r="V273" s="534"/>
    </row>
    <row r="274" spans="2:22" ht="12.75" hidden="1">
      <c r="B274" s="237"/>
      <c r="C274" s="237" t="s">
        <v>390</v>
      </c>
      <c r="D274" s="237"/>
      <c r="E274" s="237"/>
      <c r="F274" s="237"/>
      <c r="G274" s="237"/>
      <c r="H274" s="237"/>
      <c r="V274" s="534"/>
    </row>
    <row r="275" spans="2:22" ht="12.75" hidden="1">
      <c r="B275" s="237"/>
      <c r="C275" s="237">
        <v>1</v>
      </c>
      <c r="D275" s="237">
        <v>2</v>
      </c>
      <c r="E275" s="237">
        <v>3</v>
      </c>
      <c r="F275" s="237">
        <v>4</v>
      </c>
      <c r="G275" s="237">
        <v>5</v>
      </c>
      <c r="H275" s="237">
        <v>6</v>
      </c>
      <c r="V275" s="534"/>
    </row>
    <row r="276" spans="1:22" ht="12.75" hidden="1">
      <c r="A276" s="171" t="s">
        <v>391</v>
      </c>
      <c r="B276" s="237" t="s">
        <v>388</v>
      </c>
      <c r="C276" s="237">
        <f aca="true" t="shared" si="27" ref="C276:H276">COUNTIF($C$52:$C$71,C275)</f>
        <v>0</v>
      </c>
      <c r="D276" s="237">
        <f t="shared" si="27"/>
        <v>1</v>
      </c>
      <c r="E276" s="237">
        <f t="shared" si="27"/>
        <v>1</v>
      </c>
      <c r="F276" s="237">
        <f t="shared" si="27"/>
        <v>0</v>
      </c>
      <c r="G276" s="237">
        <f t="shared" si="27"/>
        <v>0</v>
      </c>
      <c r="H276" s="237">
        <f t="shared" si="27"/>
        <v>0</v>
      </c>
      <c r="V276" s="534"/>
    </row>
    <row r="277" spans="2:8" ht="12.75" hidden="1">
      <c r="B277" s="237" t="s">
        <v>389</v>
      </c>
      <c r="C277" s="237">
        <f aca="true" t="shared" si="28" ref="C277:H277">COUNTIF($D$52:$D$71,C275)</f>
        <v>0</v>
      </c>
      <c r="D277" s="237">
        <f t="shared" si="28"/>
        <v>3</v>
      </c>
      <c r="E277" s="237">
        <f t="shared" si="28"/>
        <v>1</v>
      </c>
      <c r="F277" s="237">
        <f t="shared" si="28"/>
        <v>0</v>
      </c>
      <c r="G277" s="237">
        <f t="shared" si="28"/>
        <v>1</v>
      </c>
      <c r="H277" s="237">
        <f t="shared" si="28"/>
        <v>0</v>
      </c>
    </row>
    <row r="278" ht="12.75" hidden="1"/>
    <row r="279" ht="12.75" hidden="1"/>
    <row r="280" ht="12.75" hidden="1"/>
    <row r="281" spans="1:8" ht="12.75" hidden="1">
      <c r="A281" s="171" t="s">
        <v>366</v>
      </c>
      <c r="B281" s="237"/>
      <c r="C281" s="237" t="s">
        <v>390</v>
      </c>
      <c r="D281" s="237"/>
      <c r="E281" s="237"/>
      <c r="F281" s="237"/>
      <c r="G281" s="237"/>
      <c r="H281" s="237"/>
    </row>
    <row r="282" spans="1:8" ht="12.75" hidden="1">
      <c r="A282" s="171" t="s">
        <v>392</v>
      </c>
      <c r="B282" s="237"/>
      <c r="C282" s="237">
        <v>1</v>
      </c>
      <c r="D282" s="237">
        <v>2</v>
      </c>
      <c r="E282" s="237">
        <v>3</v>
      </c>
      <c r="F282" s="237">
        <v>4</v>
      </c>
      <c r="G282" s="237">
        <v>5</v>
      </c>
      <c r="H282" s="237">
        <v>6</v>
      </c>
    </row>
    <row r="283" spans="2:8" ht="12.75" hidden="1">
      <c r="B283" s="237" t="s">
        <v>388</v>
      </c>
      <c r="C283" s="237">
        <f aca="true" t="shared" si="29" ref="C283:H283">COUNTIF($C$80:$C$94,C282)</f>
        <v>0</v>
      </c>
      <c r="D283" s="237">
        <f t="shared" si="29"/>
        <v>2</v>
      </c>
      <c r="E283" s="237">
        <f t="shared" si="29"/>
        <v>0</v>
      </c>
      <c r="F283" s="237">
        <f t="shared" si="29"/>
        <v>1</v>
      </c>
      <c r="G283" s="237">
        <f t="shared" si="29"/>
        <v>0</v>
      </c>
      <c r="H283" s="237">
        <f t="shared" si="29"/>
        <v>0</v>
      </c>
    </row>
    <row r="284" spans="2:8" ht="12.75" hidden="1">
      <c r="B284" s="237" t="s">
        <v>389</v>
      </c>
      <c r="C284" s="237">
        <f aca="true" t="shared" si="30" ref="C284:H284">COUNTIF($D$80:$D$94,C282)</f>
        <v>0</v>
      </c>
      <c r="D284" s="237">
        <f t="shared" si="30"/>
        <v>1</v>
      </c>
      <c r="E284" s="237">
        <f t="shared" si="30"/>
        <v>1</v>
      </c>
      <c r="F284" s="237">
        <f t="shared" si="30"/>
        <v>0</v>
      </c>
      <c r="G284" s="237">
        <f t="shared" si="30"/>
        <v>0</v>
      </c>
      <c r="H284" s="237">
        <f t="shared" si="30"/>
        <v>0</v>
      </c>
    </row>
    <row r="285" ht="12.75" hidden="1"/>
    <row r="286" ht="12.75" hidden="1"/>
    <row r="287" spans="2:8" ht="12.75" hidden="1">
      <c r="B287" s="237"/>
      <c r="C287" s="237" t="s">
        <v>390</v>
      </c>
      <c r="D287" s="237"/>
      <c r="E287" s="237"/>
      <c r="F287" s="237"/>
      <c r="G287" s="237"/>
      <c r="H287" s="237"/>
    </row>
    <row r="288" spans="1:8" ht="12.75" hidden="1">
      <c r="A288" s="171" t="s">
        <v>393</v>
      </c>
      <c r="B288" s="237"/>
      <c r="C288" s="237">
        <v>1</v>
      </c>
      <c r="D288" s="237">
        <v>2</v>
      </c>
      <c r="E288" s="237">
        <v>3</v>
      </c>
      <c r="F288" s="237">
        <v>4</v>
      </c>
      <c r="G288" s="237">
        <v>5</v>
      </c>
      <c r="H288" s="237">
        <v>6</v>
      </c>
    </row>
    <row r="289" spans="2:8" ht="12.75" hidden="1">
      <c r="B289" s="237" t="s">
        <v>388</v>
      </c>
      <c r="C289" s="237" t="e">
        <f>COUNTIF(#REF!,C288)</f>
        <v>#REF!</v>
      </c>
      <c r="D289" s="237" t="e">
        <f>COUNTIF(#REF!,D288)</f>
        <v>#REF!</v>
      </c>
      <c r="E289" s="237" t="e">
        <f>COUNTIF(#REF!,E288)</f>
        <v>#REF!</v>
      </c>
      <c r="F289" s="237" t="e">
        <f>COUNTIF(#REF!,F288)</f>
        <v>#REF!</v>
      </c>
      <c r="G289" s="237" t="e">
        <f>COUNTIF(#REF!,G288)</f>
        <v>#REF!</v>
      </c>
      <c r="H289" s="237" t="e">
        <f>COUNTIF(#REF!,H288)</f>
        <v>#REF!</v>
      </c>
    </row>
    <row r="290" spans="2:8" ht="12.75" hidden="1">
      <c r="B290" s="237" t="s">
        <v>389</v>
      </c>
      <c r="C290" s="237" t="e">
        <f>COUNTIF(#REF!,C288)</f>
        <v>#REF!</v>
      </c>
      <c r="D290" s="237" t="e">
        <f>COUNTIF(#REF!,D288)</f>
        <v>#REF!</v>
      </c>
      <c r="E290" s="237" t="e">
        <f>COUNTIF(#REF!,E288)</f>
        <v>#REF!</v>
      </c>
      <c r="F290" s="237" t="e">
        <f>COUNTIF(#REF!,F288)</f>
        <v>#REF!</v>
      </c>
      <c r="G290" s="237" t="e">
        <f>COUNTIF(#REF!,G288)</f>
        <v>#REF!</v>
      </c>
      <c r="H290" s="237" t="e">
        <f>COUNTIF(#REF!,H288)</f>
        <v>#REF!</v>
      </c>
    </row>
    <row r="291" ht="12.75" hidden="1"/>
    <row r="292" ht="12.75" hidden="1"/>
    <row r="293" spans="2:8" ht="12.75" hidden="1">
      <c r="B293" s="237"/>
      <c r="C293" s="237" t="s">
        <v>390</v>
      </c>
      <c r="D293" s="237"/>
      <c r="E293" s="237"/>
      <c r="F293" s="237"/>
      <c r="G293" s="237"/>
      <c r="H293" s="237"/>
    </row>
    <row r="294" spans="1:8" ht="12.75" hidden="1">
      <c r="A294" s="171" t="s">
        <v>394</v>
      </c>
      <c r="B294" s="237"/>
      <c r="C294" s="237">
        <v>1</v>
      </c>
      <c r="D294" s="237">
        <v>2</v>
      </c>
      <c r="E294" s="237">
        <v>3</v>
      </c>
      <c r="F294" s="237">
        <v>4</v>
      </c>
      <c r="G294" s="237">
        <v>5</v>
      </c>
      <c r="H294" s="237">
        <v>6</v>
      </c>
    </row>
    <row r="295" spans="2:8" ht="12.75" hidden="1">
      <c r="B295" s="237" t="s">
        <v>388</v>
      </c>
      <c r="C295" s="237" t="e">
        <f aca="true" t="shared" si="31" ref="C295:H296">C270+C276+C283+C289</f>
        <v>#REF!</v>
      </c>
      <c r="D295" s="237" t="e">
        <f t="shared" si="31"/>
        <v>#REF!</v>
      </c>
      <c r="E295" s="237" t="e">
        <f t="shared" si="31"/>
        <v>#REF!</v>
      </c>
      <c r="F295" s="237" t="e">
        <f t="shared" si="31"/>
        <v>#REF!</v>
      </c>
      <c r="G295" s="237" t="e">
        <f t="shared" si="31"/>
        <v>#REF!</v>
      </c>
      <c r="H295" s="237" t="e">
        <f t="shared" si="31"/>
        <v>#REF!</v>
      </c>
    </row>
    <row r="296" spans="2:8" ht="12.75" hidden="1">
      <c r="B296" s="237" t="s">
        <v>389</v>
      </c>
      <c r="C296" s="237" t="e">
        <f t="shared" si="31"/>
        <v>#REF!</v>
      </c>
      <c r="D296" s="237" t="e">
        <f t="shared" si="31"/>
        <v>#REF!</v>
      </c>
      <c r="E296" s="237" t="e">
        <f t="shared" si="31"/>
        <v>#REF!</v>
      </c>
      <c r="F296" s="237" t="e">
        <f t="shared" si="31"/>
        <v>#REF!</v>
      </c>
      <c r="G296" s="237" t="e">
        <f t="shared" si="31"/>
        <v>#REF!</v>
      </c>
      <c r="H296" s="237" t="e">
        <f t="shared" si="31"/>
        <v>#REF!</v>
      </c>
    </row>
    <row r="297" ht="12.75" hidden="1"/>
    <row r="298" ht="12.75" hidden="1"/>
    <row r="299" ht="12.75" hidden="1"/>
    <row r="300" ht="12.75" hidden="1"/>
    <row r="301" ht="12.75" hidden="1"/>
    <row r="302" spans="1:8" ht="12.75" hidden="1">
      <c r="A302" s="171" t="s">
        <v>380</v>
      </c>
      <c r="B302" s="237"/>
      <c r="C302" s="237" t="s">
        <v>390</v>
      </c>
      <c r="D302" s="237"/>
      <c r="E302" s="237"/>
      <c r="F302" s="237"/>
      <c r="G302" s="237"/>
      <c r="H302" s="237"/>
    </row>
    <row r="303" spans="1:8" ht="12.75" hidden="1">
      <c r="A303" s="171" t="s">
        <v>392</v>
      </c>
      <c r="B303" s="237"/>
      <c r="C303" s="237">
        <v>1</v>
      </c>
      <c r="D303" s="237">
        <v>2</v>
      </c>
      <c r="E303" s="237">
        <v>3</v>
      </c>
      <c r="F303" s="237">
        <v>4</v>
      </c>
      <c r="G303" s="237">
        <v>5</v>
      </c>
      <c r="H303" s="237">
        <v>6</v>
      </c>
    </row>
    <row r="304" spans="2:8" ht="12.75" hidden="1">
      <c r="B304" s="237" t="s">
        <v>388</v>
      </c>
      <c r="C304" s="237" t="e">
        <f>COUNTIF(#REF!,C303)</f>
        <v>#REF!</v>
      </c>
      <c r="D304" s="237" t="e">
        <f>COUNTIF(#REF!,D303)</f>
        <v>#REF!</v>
      </c>
      <c r="E304" s="237" t="e">
        <f>COUNTIF(#REF!,E303)</f>
        <v>#REF!</v>
      </c>
      <c r="F304" s="237">
        <v>0</v>
      </c>
      <c r="G304" s="237" t="e">
        <f>COUNTIF(#REF!,G303)</f>
        <v>#REF!</v>
      </c>
      <c r="H304" s="237" t="e">
        <f>COUNTIF(#REF!,H303)</f>
        <v>#REF!</v>
      </c>
    </row>
    <row r="305" spans="2:8" ht="12.75" hidden="1">
      <c r="B305" s="237" t="s">
        <v>389</v>
      </c>
      <c r="C305" s="237" t="e">
        <f>COUNTIF(#REF!,C303)</f>
        <v>#REF!</v>
      </c>
      <c r="D305" s="237" t="e">
        <f>COUNTIF(#REF!,D303)</f>
        <v>#REF!</v>
      </c>
      <c r="E305" s="237" t="e">
        <f>COUNTIF(#REF!,E303)</f>
        <v>#REF!</v>
      </c>
      <c r="F305" s="237" t="e">
        <f>COUNTIF(#REF!,F303)</f>
        <v>#REF!</v>
      </c>
      <c r="G305" s="237" t="e">
        <f>COUNTIF(#REF!,G303)</f>
        <v>#REF!</v>
      </c>
      <c r="H305" s="237" t="e">
        <f>COUNTIF(#REF!,H303)</f>
        <v>#REF!</v>
      </c>
    </row>
    <row r="306" ht="12.75" hidden="1"/>
    <row r="307" ht="12.75" hidden="1"/>
    <row r="308" spans="2:8" ht="12.75" hidden="1">
      <c r="B308" s="237"/>
      <c r="C308" s="237" t="s">
        <v>390</v>
      </c>
      <c r="D308" s="237"/>
      <c r="E308" s="237"/>
      <c r="F308" s="237"/>
      <c r="G308" s="237"/>
      <c r="H308" s="237"/>
    </row>
    <row r="309" spans="1:8" ht="12.75" hidden="1">
      <c r="A309" s="171" t="s">
        <v>393</v>
      </c>
      <c r="B309" s="237"/>
      <c r="C309" s="237">
        <v>1</v>
      </c>
      <c r="D309" s="237">
        <v>2</v>
      </c>
      <c r="E309" s="237">
        <v>3</v>
      </c>
      <c r="F309" s="237">
        <v>4</v>
      </c>
      <c r="G309" s="237">
        <v>5</v>
      </c>
      <c r="H309" s="237">
        <v>6</v>
      </c>
    </row>
    <row r="310" spans="2:8" ht="12.75" hidden="1">
      <c r="B310" s="237" t="s">
        <v>388</v>
      </c>
      <c r="C310" s="237" t="e">
        <f>COUNTIF(#REF!,C309)</f>
        <v>#REF!</v>
      </c>
      <c r="D310" s="237" t="e">
        <f>COUNTIF(#REF!,D309)</f>
        <v>#REF!</v>
      </c>
      <c r="E310" s="237" t="e">
        <f>COUNTIF(#REF!,E309)</f>
        <v>#REF!</v>
      </c>
      <c r="F310" s="237" t="e">
        <f>COUNTIF(#REF!,F309)</f>
        <v>#REF!</v>
      </c>
      <c r="G310" s="237" t="e">
        <f>COUNTIF(#REF!,G309)</f>
        <v>#REF!</v>
      </c>
      <c r="H310" s="237" t="e">
        <f>COUNTIF(#REF!,H309)</f>
        <v>#REF!</v>
      </c>
    </row>
    <row r="311" spans="2:8" ht="12.75" hidden="1">
      <c r="B311" s="237" t="s">
        <v>389</v>
      </c>
      <c r="C311" s="237" t="e">
        <f>COUNTIF(#REF!,C309)</f>
        <v>#REF!</v>
      </c>
      <c r="D311" s="237" t="e">
        <f>COUNTIF(#REF!,D309)</f>
        <v>#REF!</v>
      </c>
      <c r="E311" s="237" t="e">
        <f>COUNTIF(#REF!,E309)</f>
        <v>#REF!</v>
      </c>
      <c r="F311" s="237" t="e">
        <f>COUNTIF(#REF!,F309)</f>
        <v>#REF!</v>
      </c>
      <c r="G311" s="237" t="e">
        <f>COUNTIF(#REF!,G309)</f>
        <v>#REF!</v>
      </c>
      <c r="H311" s="237" t="e">
        <f>COUNTIF(#REF!,H309)</f>
        <v>#REF!</v>
      </c>
    </row>
    <row r="312" ht="12.75" hidden="1"/>
    <row r="313" ht="12.75" hidden="1"/>
    <row r="314" ht="12.75" hidden="1"/>
    <row r="315" spans="2:8" ht="12.75" hidden="1">
      <c r="B315" s="237"/>
      <c r="C315" s="237" t="s">
        <v>390</v>
      </c>
      <c r="D315" s="237"/>
      <c r="E315" s="237"/>
      <c r="F315" s="237"/>
      <c r="G315" s="237"/>
      <c r="H315" s="237"/>
    </row>
    <row r="316" spans="1:8" ht="12.75" hidden="1">
      <c r="A316" s="171" t="s">
        <v>395</v>
      </c>
      <c r="B316" s="237"/>
      <c r="C316" s="237">
        <v>1</v>
      </c>
      <c r="D316" s="237">
        <v>2</v>
      </c>
      <c r="E316" s="237">
        <v>3</v>
      </c>
      <c r="F316" s="237">
        <v>4</v>
      </c>
      <c r="G316" s="237">
        <v>5</v>
      </c>
      <c r="H316" s="237">
        <v>6</v>
      </c>
    </row>
    <row r="317" spans="2:8" ht="12.75" hidden="1">
      <c r="B317" s="237" t="s">
        <v>388</v>
      </c>
      <c r="C317" s="237" t="e">
        <f aca="true" t="shared" si="32" ref="C317:H318">C270+C276+C304+C310</f>
        <v>#REF!</v>
      </c>
      <c r="D317" s="237" t="e">
        <f t="shared" si="32"/>
        <v>#REF!</v>
      </c>
      <c r="E317" s="237" t="e">
        <f t="shared" si="32"/>
        <v>#REF!</v>
      </c>
      <c r="F317" s="237" t="e">
        <f t="shared" si="32"/>
        <v>#REF!</v>
      </c>
      <c r="G317" s="237" t="e">
        <f t="shared" si="32"/>
        <v>#REF!</v>
      </c>
      <c r="H317" s="237" t="e">
        <f t="shared" si="32"/>
        <v>#REF!</v>
      </c>
    </row>
    <row r="318" spans="2:8" ht="12.75" hidden="1">
      <c r="B318" s="237" t="s">
        <v>389</v>
      </c>
      <c r="C318" s="237" t="e">
        <f t="shared" si="32"/>
        <v>#REF!</v>
      </c>
      <c r="D318" s="237" t="e">
        <f t="shared" si="32"/>
        <v>#REF!</v>
      </c>
      <c r="E318" s="237" t="e">
        <f t="shared" si="32"/>
        <v>#REF!</v>
      </c>
      <c r="F318" s="237" t="e">
        <f t="shared" si="32"/>
        <v>#REF!</v>
      </c>
      <c r="G318" s="237" t="e">
        <f t="shared" si="32"/>
        <v>#REF!</v>
      </c>
      <c r="H318" s="237" t="e">
        <f t="shared" si="32"/>
        <v>#REF!</v>
      </c>
    </row>
    <row r="319" ht="12.75" hidden="1"/>
  </sheetData>
  <sheetProtection/>
  <autoFilter ref="AW1:AW319"/>
  <mergeCells count="484">
    <mergeCell ref="A1:Z1"/>
    <mergeCell ref="A2:A7"/>
    <mergeCell ref="B2:B7"/>
    <mergeCell ref="C2:F3"/>
    <mergeCell ref="G2:G7"/>
    <mergeCell ref="H2:M2"/>
    <mergeCell ref="N2:V3"/>
    <mergeCell ref="H3:H7"/>
    <mergeCell ref="R7:S7"/>
    <mergeCell ref="E8:F8"/>
    <mergeCell ref="O8:P8"/>
    <mergeCell ref="R8:S8"/>
    <mergeCell ref="I3:L3"/>
    <mergeCell ref="M3:M7"/>
    <mergeCell ref="E5:E7"/>
    <mergeCell ref="F5:F7"/>
    <mergeCell ref="C4:C7"/>
    <mergeCell ref="D4:D7"/>
    <mergeCell ref="E4:F4"/>
    <mergeCell ref="I4:I7"/>
    <mergeCell ref="J4:J7"/>
    <mergeCell ref="K4:K7"/>
    <mergeCell ref="A9:V9"/>
    <mergeCell ref="A10:V10"/>
    <mergeCell ref="L4:L7"/>
    <mergeCell ref="N4:P4"/>
    <mergeCell ref="Q4:S4"/>
    <mergeCell ref="T4:V4"/>
    <mergeCell ref="O5:P5"/>
    <mergeCell ref="R5:S5"/>
    <mergeCell ref="N6:V6"/>
    <mergeCell ref="O7:P7"/>
    <mergeCell ref="O11:P11"/>
    <mergeCell ref="R11:S11"/>
    <mergeCell ref="O12:P12"/>
    <mergeCell ref="R12:S12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O22:P22"/>
    <mergeCell ref="R22:S22"/>
    <mergeCell ref="O23:P23"/>
    <mergeCell ref="R23:S23"/>
    <mergeCell ref="O24:P24"/>
    <mergeCell ref="R24:S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A48:F48"/>
    <mergeCell ref="O48:P48"/>
    <mergeCell ref="R48:S48"/>
    <mergeCell ref="A49:F49"/>
    <mergeCell ref="O49:P49"/>
    <mergeCell ref="R49:S49"/>
    <mergeCell ref="A50:F50"/>
    <mergeCell ref="O50:P50"/>
    <mergeCell ref="R50:S50"/>
    <mergeCell ref="A51:V51"/>
    <mergeCell ref="O52:P52"/>
    <mergeCell ref="R52:S52"/>
    <mergeCell ref="O53:P53"/>
    <mergeCell ref="R53:S53"/>
    <mergeCell ref="O54:P54"/>
    <mergeCell ref="R54:S54"/>
    <mergeCell ref="O55:P55"/>
    <mergeCell ref="R55:S55"/>
    <mergeCell ref="R56:S56"/>
    <mergeCell ref="O57:P57"/>
    <mergeCell ref="R57:S57"/>
    <mergeCell ref="O58:P58"/>
    <mergeCell ref="R58:S58"/>
    <mergeCell ref="R59:S59"/>
    <mergeCell ref="O60:P60"/>
    <mergeCell ref="R60:S60"/>
    <mergeCell ref="O61:P61"/>
    <mergeCell ref="R61:S61"/>
    <mergeCell ref="O62:P62"/>
    <mergeCell ref="R62:S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R69:S69"/>
    <mergeCell ref="R70:S70"/>
    <mergeCell ref="R71:S71"/>
    <mergeCell ref="O72:P72"/>
    <mergeCell ref="R72:S72"/>
    <mergeCell ref="O73:P73"/>
    <mergeCell ref="R73:S73"/>
    <mergeCell ref="A74:F74"/>
    <mergeCell ref="O74:P74"/>
    <mergeCell ref="R74:S74"/>
    <mergeCell ref="A75:F75"/>
    <mergeCell ref="O75:P75"/>
    <mergeCell ref="R75:S75"/>
    <mergeCell ref="A76:F76"/>
    <mergeCell ref="O76:P76"/>
    <mergeCell ref="R76:S76"/>
    <mergeCell ref="A77:V77"/>
    <mergeCell ref="A78:V78"/>
    <mergeCell ref="A79:V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A95:F95"/>
    <mergeCell ref="O95:P95"/>
    <mergeCell ref="R95:S95"/>
    <mergeCell ref="A96:F96"/>
    <mergeCell ref="O96:P96"/>
    <mergeCell ref="R96:S96"/>
    <mergeCell ref="A97:F97"/>
    <mergeCell ref="O97:P97"/>
    <mergeCell ref="R97:S97"/>
    <mergeCell ref="A99:V99"/>
    <mergeCell ref="O100:P100"/>
    <mergeCell ref="R100:S100"/>
    <mergeCell ref="O101:P101"/>
    <mergeCell ref="R101:S101"/>
    <mergeCell ref="O102:P102"/>
    <mergeCell ref="R102:S102"/>
    <mergeCell ref="A103:F103"/>
    <mergeCell ref="O103:P103"/>
    <mergeCell ref="R103:S103"/>
    <mergeCell ref="A104:F104"/>
    <mergeCell ref="O104:P104"/>
    <mergeCell ref="R104:S104"/>
    <mergeCell ref="A105:F105"/>
    <mergeCell ref="O105:P105"/>
    <mergeCell ref="R105:S105"/>
    <mergeCell ref="A106:V106"/>
    <mergeCell ref="O107:P107"/>
    <mergeCell ref="R107:S107"/>
    <mergeCell ref="A108:F108"/>
    <mergeCell ref="O108:P108"/>
    <mergeCell ref="R108:S108"/>
    <mergeCell ref="A109:F109"/>
    <mergeCell ref="O109:P109"/>
    <mergeCell ref="R109:S109"/>
    <mergeCell ref="A110:F110"/>
    <mergeCell ref="O110:P110"/>
    <mergeCell ref="R110:S110"/>
    <mergeCell ref="A111:F111"/>
    <mergeCell ref="O111:P111"/>
    <mergeCell ref="R111:S111"/>
    <mergeCell ref="A112:F112"/>
    <mergeCell ref="O112:P112"/>
    <mergeCell ref="R112:S112"/>
    <mergeCell ref="A113:F113"/>
    <mergeCell ref="O113:P113"/>
    <mergeCell ref="R113:S113"/>
    <mergeCell ref="A114:V114"/>
    <mergeCell ref="A115:V115"/>
    <mergeCell ref="O116:P116"/>
    <mergeCell ref="R116:S116"/>
    <mergeCell ref="O117:P117"/>
    <mergeCell ref="R117:S117"/>
    <mergeCell ref="O118:P118"/>
    <mergeCell ref="R118:S118"/>
    <mergeCell ref="O119:P119"/>
    <mergeCell ref="R119:S119"/>
    <mergeCell ref="AM119:AQ119"/>
    <mergeCell ref="O120:P120"/>
    <mergeCell ref="R120:S120"/>
    <mergeCell ref="O121:P121"/>
    <mergeCell ref="R121:S121"/>
    <mergeCell ref="O122:P122"/>
    <mergeCell ref="R122:S122"/>
    <mergeCell ref="O123:P123"/>
    <mergeCell ref="R123:S123"/>
    <mergeCell ref="AO123:AQ123"/>
    <mergeCell ref="O124:P124"/>
    <mergeCell ref="R124:S124"/>
    <mergeCell ref="O125:P125"/>
    <mergeCell ref="R125:S125"/>
    <mergeCell ref="O126:P126"/>
    <mergeCell ref="R126:S126"/>
    <mergeCell ref="O127:P127"/>
    <mergeCell ref="R127:S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O132:P132"/>
    <mergeCell ref="R132:S132"/>
    <mergeCell ref="O133:P133"/>
    <mergeCell ref="R133:S133"/>
    <mergeCell ref="O134:P134"/>
    <mergeCell ref="R134:S134"/>
    <mergeCell ref="O135:P135"/>
    <mergeCell ref="R135:S135"/>
    <mergeCell ref="O136:P136"/>
    <mergeCell ref="R136:S136"/>
    <mergeCell ref="O137:P137"/>
    <mergeCell ref="R137:S137"/>
    <mergeCell ref="O138:P138"/>
    <mergeCell ref="R138:S138"/>
    <mergeCell ref="O139:P139"/>
    <mergeCell ref="R139:S139"/>
    <mergeCell ref="O140:P140"/>
    <mergeCell ref="R140:S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O149:P149"/>
    <mergeCell ref="R149:S149"/>
    <mergeCell ref="O150:P150"/>
    <mergeCell ref="R150:S150"/>
    <mergeCell ref="O151:P151"/>
    <mergeCell ref="R151:S151"/>
    <mergeCell ref="O152:P152"/>
    <mergeCell ref="R152:S152"/>
    <mergeCell ref="O153:P153"/>
    <mergeCell ref="R153:S153"/>
    <mergeCell ref="O154:P154"/>
    <mergeCell ref="R154:S154"/>
    <mergeCell ref="O155:P155"/>
    <mergeCell ref="R155:S155"/>
    <mergeCell ref="O156:P156"/>
    <mergeCell ref="R156:S156"/>
    <mergeCell ref="O157:P157"/>
    <mergeCell ref="R157:S157"/>
    <mergeCell ref="O158:P158"/>
    <mergeCell ref="R158:S158"/>
    <mergeCell ref="O159:P159"/>
    <mergeCell ref="R159:S159"/>
    <mergeCell ref="O160:P160"/>
    <mergeCell ref="R160:S160"/>
    <mergeCell ref="O161:P161"/>
    <mergeCell ref="R161:S161"/>
    <mergeCell ref="O162:P162"/>
    <mergeCell ref="R162:S162"/>
    <mergeCell ref="O163:P163"/>
    <mergeCell ref="R163:S163"/>
    <mergeCell ref="O164:P164"/>
    <mergeCell ref="R164:S164"/>
    <mergeCell ref="O165:P165"/>
    <mergeCell ref="R165:S165"/>
    <mergeCell ref="O166:P166"/>
    <mergeCell ref="R166:S166"/>
    <mergeCell ref="O167:P167"/>
    <mergeCell ref="R167:S167"/>
    <mergeCell ref="R168:S168"/>
    <mergeCell ref="O169:P169"/>
    <mergeCell ref="R169:S169"/>
    <mergeCell ref="O170:P170"/>
    <mergeCell ref="R170:S170"/>
    <mergeCell ref="O171:P171"/>
    <mergeCell ref="R171:S171"/>
    <mergeCell ref="O172:P172"/>
    <mergeCell ref="R172:S172"/>
    <mergeCell ref="O173:P173"/>
    <mergeCell ref="R173:S173"/>
    <mergeCell ref="O174:P174"/>
    <mergeCell ref="R174:S174"/>
    <mergeCell ref="O175:P175"/>
    <mergeCell ref="R175:S175"/>
    <mergeCell ref="O176:P176"/>
    <mergeCell ref="R176:S176"/>
    <mergeCell ref="O177:P177"/>
    <mergeCell ref="R177:S177"/>
    <mergeCell ref="O178:P178"/>
    <mergeCell ref="R178:S178"/>
    <mergeCell ref="O179:P179"/>
    <mergeCell ref="R179:S179"/>
    <mergeCell ref="O180:P180"/>
    <mergeCell ref="R180:S180"/>
    <mergeCell ref="O181:P181"/>
    <mergeCell ref="R181:S181"/>
    <mergeCell ref="O182:P182"/>
    <mergeCell ref="R182:S182"/>
    <mergeCell ref="O183:P183"/>
    <mergeCell ref="R183:S183"/>
    <mergeCell ref="O184:P184"/>
    <mergeCell ref="R184:S184"/>
    <mergeCell ref="O185:P185"/>
    <mergeCell ref="R185:S185"/>
    <mergeCell ref="O186:P186"/>
    <mergeCell ref="R186:S186"/>
    <mergeCell ref="O187:P187"/>
    <mergeCell ref="R187:S187"/>
    <mergeCell ref="O188:P188"/>
    <mergeCell ref="R188:S188"/>
    <mergeCell ref="O189:P189"/>
    <mergeCell ref="R189:S189"/>
    <mergeCell ref="O190:P190"/>
    <mergeCell ref="R190:S190"/>
    <mergeCell ref="O191:P191"/>
    <mergeCell ref="R191:S191"/>
    <mergeCell ref="O192:P192"/>
    <mergeCell ref="R192:S192"/>
    <mergeCell ref="O193:P193"/>
    <mergeCell ref="R193:S193"/>
    <mergeCell ref="O194:P194"/>
    <mergeCell ref="R194:S194"/>
    <mergeCell ref="O195:P195"/>
    <mergeCell ref="R195:S195"/>
    <mergeCell ref="O196:P196"/>
    <mergeCell ref="R196:S196"/>
    <mergeCell ref="O197:P197"/>
    <mergeCell ref="R197:S197"/>
    <mergeCell ref="O198:P198"/>
    <mergeCell ref="R198:S198"/>
    <mergeCell ref="O199:P199"/>
    <mergeCell ref="R199:S199"/>
    <mergeCell ref="O200:P200"/>
    <mergeCell ref="R200:S200"/>
    <mergeCell ref="O201:P201"/>
    <mergeCell ref="R201:S201"/>
    <mergeCell ref="O202:P202"/>
    <mergeCell ref="R202:S202"/>
    <mergeCell ref="O203:P203"/>
    <mergeCell ref="R203:S203"/>
    <mergeCell ref="O204:P204"/>
    <mergeCell ref="R204:S204"/>
    <mergeCell ref="A205:F205"/>
    <mergeCell ref="O205:P205"/>
    <mergeCell ref="R205:S205"/>
    <mergeCell ref="A206:F206"/>
    <mergeCell ref="O206:P206"/>
    <mergeCell ref="R206:S206"/>
    <mergeCell ref="A207:F207"/>
    <mergeCell ref="O207:P207"/>
    <mergeCell ref="R207:S207"/>
    <mergeCell ref="A208:V208"/>
    <mergeCell ref="A209:F209"/>
    <mergeCell ref="O209:P209"/>
    <mergeCell ref="R209:S209"/>
    <mergeCell ref="A210:F210"/>
    <mergeCell ref="O210:P210"/>
    <mergeCell ref="R210:S210"/>
    <mergeCell ref="A211:F211"/>
    <mergeCell ref="O211:P211"/>
    <mergeCell ref="R211:S211"/>
    <mergeCell ref="A212:M212"/>
    <mergeCell ref="O212:P212"/>
    <mergeCell ref="R212:S212"/>
    <mergeCell ref="A213:M213"/>
    <mergeCell ref="O213:P213"/>
    <mergeCell ref="R213:S213"/>
    <mergeCell ref="A214:M214"/>
    <mergeCell ref="O214:P214"/>
    <mergeCell ref="R214:S214"/>
    <mergeCell ref="A215:M215"/>
    <mergeCell ref="O215:P215"/>
    <mergeCell ref="R215:S215"/>
    <mergeCell ref="A216:M216"/>
    <mergeCell ref="O216:P216"/>
    <mergeCell ref="R216:S216"/>
    <mergeCell ref="L217:M217"/>
    <mergeCell ref="N217:P217"/>
    <mergeCell ref="Q217:S217"/>
    <mergeCell ref="T217:U217"/>
    <mergeCell ref="N218:P218"/>
    <mergeCell ref="Q218:S218"/>
    <mergeCell ref="T218:V218"/>
    <mergeCell ref="C219:G219"/>
    <mergeCell ref="H219:L219"/>
    <mergeCell ref="N219:V219"/>
    <mergeCell ref="C220:G220"/>
    <mergeCell ref="H220:L220"/>
    <mergeCell ref="N220:V220"/>
    <mergeCell ref="C221:G221"/>
    <mergeCell ref="H221:L221"/>
    <mergeCell ref="C222:G222"/>
    <mergeCell ref="H222:L222"/>
    <mergeCell ref="C255:F255"/>
    <mergeCell ref="G255:J255"/>
    <mergeCell ref="K255:N255"/>
    <mergeCell ref="C256:D256"/>
    <mergeCell ref="E256:F256"/>
    <mergeCell ref="G256:H256"/>
    <mergeCell ref="I256:J256"/>
    <mergeCell ref="K256:L256"/>
    <mergeCell ref="M256:N256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4" manualBreakCount="4">
    <brk id="40" max="27" man="1"/>
    <brk id="105" max="27" man="1"/>
    <brk id="145" max="27" man="1"/>
    <brk id="183" max="27" man="1"/>
  </rowBreaks>
  <colBreaks count="1" manualBreakCount="1">
    <brk id="22" max="2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03"/>
  <sheetViews>
    <sheetView view="pageBreakPreview" zoomScaleNormal="70" zoomScaleSheetLayoutView="100" zoomScalePageLayoutView="0" workbookViewId="0" topLeftCell="A250">
      <selection activeCell="A148" sqref="A148:V148"/>
    </sheetView>
  </sheetViews>
  <sheetFormatPr defaultColWidth="9.00390625" defaultRowHeight="12.75"/>
  <cols>
    <col min="1" max="1" width="11.875" style="33" customWidth="1"/>
    <col min="2" max="2" width="49.625" style="33" customWidth="1"/>
    <col min="3" max="3" width="8.375" style="33" customWidth="1"/>
    <col min="4" max="4" width="7.875" style="33" customWidth="1"/>
    <col min="5" max="5" width="6.375" style="33" customWidth="1"/>
    <col min="6" max="6" width="6.25390625" style="33" customWidth="1"/>
    <col min="7" max="7" width="8.625" style="33" customWidth="1"/>
    <col min="8" max="8" width="8.00390625" style="33" customWidth="1"/>
    <col min="9" max="9" width="9.375" style="33" customWidth="1"/>
    <col min="10" max="10" width="9.25390625" style="33" customWidth="1"/>
    <col min="11" max="11" width="10.75390625" style="33" customWidth="1"/>
    <col min="12" max="12" width="8.375" style="33" customWidth="1"/>
    <col min="13" max="14" width="8.25390625" style="33" customWidth="1"/>
    <col min="15" max="15" width="3.625" style="33" customWidth="1"/>
    <col min="16" max="16" width="4.625" style="33" customWidth="1"/>
    <col min="17" max="17" width="9.125" style="33" customWidth="1"/>
    <col min="18" max="18" width="4.75390625" style="33" customWidth="1"/>
    <col min="19" max="19" width="3.875" style="33" customWidth="1"/>
    <col min="20" max="20" width="8.625" style="33" customWidth="1"/>
    <col min="21" max="21" width="10.00390625" style="33" customWidth="1"/>
    <col min="22" max="22" width="9.125" style="535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32" width="0" style="33" hidden="1" customWidth="1"/>
    <col min="33" max="16384" width="9.125" style="33" customWidth="1"/>
  </cols>
  <sheetData>
    <row r="1" spans="1:26" ht="16.5" thickBot="1">
      <c r="A1" s="1694" t="s">
        <v>294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  <c r="N1" s="1695"/>
      <c r="O1" s="1695"/>
      <c r="P1" s="1695"/>
      <c r="Q1" s="1695"/>
      <c r="R1" s="1695"/>
      <c r="S1" s="1695"/>
      <c r="T1" s="1695"/>
      <c r="U1" s="1695"/>
      <c r="V1" s="1695"/>
      <c r="W1" s="1696"/>
      <c r="X1" s="1696"/>
      <c r="Y1" s="1696"/>
      <c r="Z1" s="1696"/>
    </row>
    <row r="2" spans="1:22" ht="15.75" customHeight="1">
      <c r="A2" s="1726" t="s">
        <v>17</v>
      </c>
      <c r="B2" s="1703" t="s">
        <v>25</v>
      </c>
      <c r="C2" s="1697" t="s">
        <v>313</v>
      </c>
      <c r="D2" s="1698"/>
      <c r="E2" s="1698"/>
      <c r="F2" s="1699"/>
      <c r="G2" s="1723" t="s">
        <v>30</v>
      </c>
      <c r="H2" s="1732" t="s">
        <v>18</v>
      </c>
      <c r="I2" s="1733"/>
      <c r="J2" s="1733"/>
      <c r="K2" s="1733"/>
      <c r="L2" s="1733"/>
      <c r="M2" s="1734"/>
      <c r="N2" s="1729" t="s">
        <v>312</v>
      </c>
      <c r="O2" s="1730"/>
      <c r="P2" s="1730"/>
      <c r="Q2" s="1730"/>
      <c r="R2" s="1730"/>
      <c r="S2" s="1730"/>
      <c r="T2" s="1730"/>
      <c r="U2" s="1730"/>
      <c r="V2" s="1731"/>
    </row>
    <row r="3" spans="1:22" ht="21" customHeight="1">
      <c r="A3" s="1727"/>
      <c r="B3" s="1704"/>
      <c r="C3" s="1700"/>
      <c r="D3" s="1701"/>
      <c r="E3" s="1701"/>
      <c r="F3" s="1702"/>
      <c r="G3" s="1724"/>
      <c r="H3" s="1706" t="s">
        <v>19</v>
      </c>
      <c r="I3" s="1718" t="s">
        <v>20</v>
      </c>
      <c r="J3" s="1719"/>
      <c r="K3" s="1719"/>
      <c r="L3" s="1719"/>
      <c r="M3" s="1706" t="s">
        <v>21</v>
      </c>
      <c r="N3" s="1729"/>
      <c r="O3" s="1730"/>
      <c r="P3" s="1730"/>
      <c r="Q3" s="1730"/>
      <c r="R3" s="1730"/>
      <c r="S3" s="1730"/>
      <c r="T3" s="1730"/>
      <c r="U3" s="1730"/>
      <c r="V3" s="1731"/>
    </row>
    <row r="4" spans="1:22" ht="15.75">
      <c r="A4" s="1727"/>
      <c r="B4" s="1704"/>
      <c r="C4" s="1706" t="s">
        <v>49</v>
      </c>
      <c r="D4" s="1706" t="s">
        <v>50</v>
      </c>
      <c r="E4" s="1716" t="s">
        <v>92</v>
      </c>
      <c r="F4" s="1717"/>
      <c r="G4" s="1724"/>
      <c r="H4" s="1707"/>
      <c r="I4" s="1706" t="s">
        <v>31</v>
      </c>
      <c r="J4" s="1706" t="s">
        <v>38</v>
      </c>
      <c r="K4" s="1737" t="s">
        <v>39</v>
      </c>
      <c r="L4" s="1737" t="s">
        <v>40</v>
      </c>
      <c r="M4" s="1707"/>
      <c r="N4" s="1557" t="s">
        <v>315</v>
      </c>
      <c r="O4" s="1735"/>
      <c r="P4" s="1736"/>
      <c r="Q4" s="1557" t="s">
        <v>316</v>
      </c>
      <c r="R4" s="1735"/>
      <c r="S4" s="1736"/>
      <c r="T4" s="1557" t="s">
        <v>22</v>
      </c>
      <c r="U4" s="1735"/>
      <c r="V4" s="1736"/>
    </row>
    <row r="5" spans="1:22" ht="15.75">
      <c r="A5" s="1727"/>
      <c r="B5" s="1704"/>
      <c r="C5" s="1707"/>
      <c r="D5" s="1707"/>
      <c r="E5" s="1720" t="s">
        <v>93</v>
      </c>
      <c r="F5" s="1720" t="s">
        <v>94</v>
      </c>
      <c r="G5" s="1724"/>
      <c r="H5" s="1707"/>
      <c r="I5" s="1707"/>
      <c r="J5" s="1707"/>
      <c r="K5" s="1738"/>
      <c r="L5" s="1738"/>
      <c r="M5" s="1707"/>
      <c r="N5" s="61">
        <v>1</v>
      </c>
      <c r="O5" s="1709">
        <v>2</v>
      </c>
      <c r="P5" s="1710"/>
      <c r="Q5" s="4">
        <v>3</v>
      </c>
      <c r="R5" s="1709">
        <v>4</v>
      </c>
      <c r="S5" s="1710"/>
      <c r="T5" s="4">
        <v>5</v>
      </c>
      <c r="U5" s="53" t="s">
        <v>317</v>
      </c>
      <c r="V5" s="553" t="s">
        <v>318</v>
      </c>
    </row>
    <row r="6" spans="1:22" ht="15.75">
      <c r="A6" s="1727"/>
      <c r="B6" s="1704"/>
      <c r="C6" s="1707"/>
      <c r="D6" s="1707"/>
      <c r="E6" s="1721"/>
      <c r="F6" s="1721"/>
      <c r="G6" s="1724"/>
      <c r="H6" s="1707"/>
      <c r="I6" s="1707"/>
      <c r="J6" s="1707"/>
      <c r="K6" s="1738"/>
      <c r="L6" s="1738"/>
      <c r="M6" s="1707"/>
      <c r="N6" s="1740"/>
      <c r="O6" s="1741"/>
      <c r="P6" s="1741"/>
      <c r="Q6" s="1741"/>
      <c r="R6" s="1741"/>
      <c r="S6" s="1741"/>
      <c r="T6" s="1741"/>
      <c r="U6" s="1741"/>
      <c r="V6" s="1742"/>
    </row>
    <row r="7" spans="1:22" ht="26.25" customHeight="1" thickBot="1">
      <c r="A7" s="1728"/>
      <c r="B7" s="1705"/>
      <c r="C7" s="1708"/>
      <c r="D7" s="1708"/>
      <c r="E7" s="1722"/>
      <c r="F7" s="1722"/>
      <c r="G7" s="1725"/>
      <c r="H7" s="1708"/>
      <c r="I7" s="1708"/>
      <c r="J7" s="1708"/>
      <c r="K7" s="1739"/>
      <c r="L7" s="1739"/>
      <c r="M7" s="1708"/>
      <c r="N7" s="9"/>
      <c r="O7" s="1711"/>
      <c r="P7" s="1712"/>
      <c r="Q7" s="10"/>
      <c r="R7" s="1542"/>
      <c r="S7" s="1713"/>
      <c r="T7" s="10"/>
      <c r="U7" s="62"/>
      <c r="V7" s="554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714">
        <v>5</v>
      </c>
      <c r="F8" s="1715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613" t="s">
        <v>311</v>
      </c>
      <c r="P8" s="1614"/>
      <c r="Q8" s="64">
        <v>16</v>
      </c>
      <c r="R8" s="1564">
        <v>17</v>
      </c>
      <c r="S8" s="1565"/>
      <c r="T8" s="15">
        <v>18</v>
      </c>
      <c r="U8" s="63">
        <v>19</v>
      </c>
      <c r="V8" s="555">
        <v>20</v>
      </c>
    </row>
    <row r="9" spans="1:22" ht="16.5" thickBot="1">
      <c r="A9" s="1748" t="s">
        <v>96</v>
      </c>
      <c r="B9" s="1749"/>
      <c r="C9" s="1749"/>
      <c r="D9" s="1749"/>
      <c r="E9" s="1749"/>
      <c r="F9" s="1749"/>
      <c r="G9" s="1749"/>
      <c r="H9" s="1749"/>
      <c r="I9" s="1749"/>
      <c r="J9" s="1749"/>
      <c r="K9" s="1749"/>
      <c r="L9" s="1749"/>
      <c r="M9" s="1749"/>
      <c r="N9" s="1749"/>
      <c r="O9" s="1749"/>
      <c r="P9" s="1749"/>
      <c r="Q9" s="1749"/>
      <c r="R9" s="1749"/>
      <c r="S9" s="1749"/>
      <c r="T9" s="1749"/>
      <c r="U9" s="1749"/>
      <c r="V9" s="1556"/>
    </row>
    <row r="10" spans="1:22" ht="16.5" thickBot="1">
      <c r="A10" s="1621" t="s">
        <v>97</v>
      </c>
      <c r="B10" s="1622"/>
      <c r="C10" s="1622"/>
      <c r="D10" s="1622"/>
      <c r="E10" s="1622"/>
      <c r="F10" s="1622"/>
      <c r="G10" s="1622"/>
      <c r="H10" s="1622"/>
      <c r="I10" s="1623"/>
      <c r="J10" s="1623"/>
      <c r="K10" s="1623"/>
      <c r="L10" s="1623"/>
      <c r="M10" s="1623"/>
      <c r="N10" s="1623"/>
      <c r="O10" s="1623"/>
      <c r="P10" s="1623"/>
      <c r="Q10" s="1623"/>
      <c r="R10" s="1623"/>
      <c r="S10" s="1623"/>
      <c r="T10" s="1623"/>
      <c r="U10" s="1623"/>
      <c r="V10" s="1624"/>
    </row>
    <row r="11" spans="1:35" s="78" customFormat="1" ht="15.75" hidden="1">
      <c r="A11" s="293" t="s">
        <v>95</v>
      </c>
      <c r="B11" s="606" t="s">
        <v>165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553"/>
      <c r="P11" s="1554"/>
      <c r="Q11" s="69"/>
      <c r="R11" s="1553"/>
      <c r="S11" s="1554"/>
      <c r="T11" s="69"/>
      <c r="U11" s="655"/>
      <c r="V11" s="656"/>
      <c r="AH11" s="78" t="s">
        <v>315</v>
      </c>
      <c r="AI11" s="677">
        <f>G19</f>
        <v>1.5</v>
      </c>
    </row>
    <row r="12" spans="1:34" s="78" customFormat="1" ht="15.75" hidden="1">
      <c r="A12" s="79"/>
      <c r="B12" s="607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532"/>
      <c r="P12" s="1533"/>
      <c r="Q12" s="20"/>
      <c r="R12" s="1532"/>
      <c r="S12" s="1533"/>
      <c r="T12" s="20"/>
      <c r="U12" s="5"/>
      <c r="V12" s="107"/>
      <c r="AH12" s="78" t="s">
        <v>316</v>
      </c>
    </row>
    <row r="13" spans="1:35" s="78" customFormat="1" ht="15.75" hidden="1">
      <c r="A13" s="79"/>
      <c r="B13" s="176" t="s">
        <v>42</v>
      </c>
      <c r="C13" s="84"/>
      <c r="D13" s="172">
        <v>6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532"/>
      <c r="P13" s="1533"/>
      <c r="Q13" s="20"/>
      <c r="R13" s="1532"/>
      <c r="S13" s="1533"/>
      <c r="T13" s="20"/>
      <c r="U13" s="8" t="s">
        <v>55</v>
      </c>
      <c r="V13" s="530"/>
      <c r="AG13" s="78">
        <v>3</v>
      </c>
      <c r="AH13" s="78" t="s">
        <v>22</v>
      </c>
      <c r="AI13" s="677">
        <f>G13</f>
        <v>1.5</v>
      </c>
    </row>
    <row r="14" spans="1:35" s="78" customFormat="1" ht="15.75" hidden="1">
      <c r="A14" s="114" t="s">
        <v>98</v>
      </c>
      <c r="B14" s="606" t="s">
        <v>103</v>
      </c>
      <c r="C14" s="84" t="s">
        <v>106</v>
      </c>
      <c r="D14" s="16"/>
      <c r="E14" s="28"/>
      <c r="F14" s="28"/>
      <c r="G14" s="660">
        <v>3</v>
      </c>
      <c r="H14" s="85">
        <f aca="true" t="shared" si="0" ref="H14:H21">G14*30</f>
        <v>90</v>
      </c>
      <c r="I14" s="84"/>
      <c r="J14" s="16"/>
      <c r="K14" s="84"/>
      <c r="L14" s="16"/>
      <c r="M14" s="86"/>
      <c r="N14" s="20"/>
      <c r="O14" s="1532"/>
      <c r="P14" s="1533"/>
      <c r="Q14" s="20"/>
      <c r="R14" s="1532"/>
      <c r="S14" s="1533"/>
      <c r="T14" s="20"/>
      <c r="U14" s="67"/>
      <c r="V14" s="107"/>
      <c r="AI14" s="677">
        <f>SUM(AI11:AI13)</f>
        <v>3</v>
      </c>
    </row>
    <row r="15" spans="1:22" s="78" customFormat="1" ht="15.75" hidden="1">
      <c r="A15" s="194" t="s">
        <v>99</v>
      </c>
      <c r="B15" s="607" t="s">
        <v>264</v>
      </c>
      <c r="C15" s="84"/>
      <c r="D15" s="84" t="s">
        <v>107</v>
      </c>
      <c r="E15" s="88"/>
      <c r="F15" s="88"/>
      <c r="G15" s="660">
        <v>2</v>
      </c>
      <c r="H15" s="85">
        <f t="shared" si="0"/>
        <v>60</v>
      </c>
      <c r="I15" s="84"/>
      <c r="J15" s="16"/>
      <c r="K15" s="84"/>
      <c r="L15" s="16"/>
      <c r="M15" s="86"/>
      <c r="N15" s="20"/>
      <c r="O15" s="1532"/>
      <c r="P15" s="1533"/>
      <c r="Q15" s="20"/>
      <c r="R15" s="1532"/>
      <c r="S15" s="1533"/>
      <c r="T15" s="20"/>
      <c r="U15" s="67"/>
      <c r="V15" s="107"/>
    </row>
    <row r="16" spans="1:22" s="78" customFormat="1" ht="31.5" hidden="1">
      <c r="A16" s="114" t="s">
        <v>100</v>
      </c>
      <c r="B16" s="607" t="s">
        <v>104</v>
      </c>
      <c r="C16" s="84" t="s">
        <v>106</v>
      </c>
      <c r="D16" s="84"/>
      <c r="E16" s="88"/>
      <c r="F16" s="88"/>
      <c r="G16" s="28">
        <v>3</v>
      </c>
      <c r="H16" s="85">
        <f t="shared" si="0"/>
        <v>90</v>
      </c>
      <c r="I16" s="84"/>
      <c r="J16" s="16"/>
      <c r="K16" s="84"/>
      <c r="L16" s="16"/>
      <c r="M16" s="86"/>
      <c r="N16" s="20"/>
      <c r="O16" s="1532"/>
      <c r="P16" s="1533"/>
      <c r="Q16" s="20"/>
      <c r="R16" s="1532"/>
      <c r="S16" s="1533"/>
      <c r="T16" s="20"/>
      <c r="U16" s="67"/>
      <c r="V16" s="107"/>
    </row>
    <row r="17" spans="1:22" s="78" customFormat="1" ht="15.75" hidden="1">
      <c r="A17" s="142" t="s">
        <v>101</v>
      </c>
      <c r="B17" s="607" t="s">
        <v>105</v>
      </c>
      <c r="C17" s="91"/>
      <c r="D17" s="91"/>
      <c r="E17" s="556"/>
      <c r="F17" s="556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57"/>
      <c r="N17" s="90"/>
      <c r="O17" s="1532"/>
      <c r="P17" s="1533"/>
      <c r="Q17" s="90"/>
      <c r="R17" s="1532"/>
      <c r="S17" s="1533"/>
      <c r="T17" s="90"/>
      <c r="U17" s="95"/>
      <c r="V17" s="107"/>
    </row>
    <row r="18" spans="1:22" s="78" customFormat="1" ht="15.75" hidden="1">
      <c r="A18" s="90"/>
      <c r="B18" s="607" t="s">
        <v>41</v>
      </c>
      <c r="C18" s="91"/>
      <c r="D18" s="91"/>
      <c r="E18" s="556"/>
      <c r="F18" s="556"/>
      <c r="G18" s="558">
        <v>3</v>
      </c>
      <c r="H18" s="84">
        <f t="shared" si="0"/>
        <v>90</v>
      </c>
      <c r="I18" s="91"/>
      <c r="J18" s="93"/>
      <c r="K18" s="91"/>
      <c r="L18" s="93"/>
      <c r="M18" s="557"/>
      <c r="N18" s="90"/>
      <c r="O18" s="1532"/>
      <c r="P18" s="1533"/>
      <c r="Q18" s="90"/>
      <c r="R18" s="1532"/>
      <c r="S18" s="1533"/>
      <c r="T18" s="20"/>
      <c r="U18" s="67"/>
      <c r="V18" s="107"/>
    </row>
    <row r="19" spans="1:33" s="78" customFormat="1" ht="15.75" hidden="1">
      <c r="A19" s="90"/>
      <c r="B19" s="689" t="s">
        <v>42</v>
      </c>
      <c r="C19" s="91">
        <v>1</v>
      </c>
      <c r="D19" s="91"/>
      <c r="E19" s="556"/>
      <c r="F19" s="556"/>
      <c r="G19" s="92">
        <v>1.5</v>
      </c>
      <c r="H19" s="126">
        <f t="shared" si="0"/>
        <v>45</v>
      </c>
      <c r="I19" s="91">
        <v>4</v>
      </c>
      <c r="J19" s="592">
        <v>4</v>
      </c>
      <c r="K19" s="91"/>
      <c r="L19" s="93"/>
      <c r="M19" s="557">
        <f>H19-I19</f>
        <v>41</v>
      </c>
      <c r="N19" s="690">
        <v>4</v>
      </c>
      <c r="O19" s="2044"/>
      <c r="P19" s="2045"/>
      <c r="Q19" s="90"/>
      <c r="R19" s="2044"/>
      <c r="S19" s="2045"/>
      <c r="T19" s="683"/>
      <c r="U19" s="684"/>
      <c r="V19" s="685"/>
      <c r="AG19" s="78">
        <v>1</v>
      </c>
    </row>
    <row r="20" spans="1:22" s="78" customFormat="1" ht="15.75" hidden="1">
      <c r="A20" s="695" t="s">
        <v>323</v>
      </c>
      <c r="B20" s="696" t="s">
        <v>324</v>
      </c>
      <c r="C20" s="686" t="s">
        <v>106</v>
      </c>
      <c r="D20" s="686"/>
      <c r="E20" s="687"/>
      <c r="F20" s="687"/>
      <c r="G20" s="688">
        <v>3.5</v>
      </c>
      <c r="H20" s="85">
        <f t="shared" si="0"/>
        <v>105</v>
      </c>
      <c r="I20" s="84"/>
      <c r="J20" s="172"/>
      <c r="K20" s="84"/>
      <c r="L20" s="16"/>
      <c r="M20" s="279"/>
      <c r="N20" s="198"/>
      <c r="O20" s="2044"/>
      <c r="P20" s="2045"/>
      <c r="Q20" s="5"/>
      <c r="R20" s="2044"/>
      <c r="S20" s="2045"/>
      <c r="T20" s="5"/>
      <c r="U20" s="5"/>
      <c r="V20" s="237"/>
    </row>
    <row r="21" spans="1:22" s="78" customFormat="1" ht="15.75" hidden="1">
      <c r="A21" s="5" t="s">
        <v>325</v>
      </c>
      <c r="B21" s="607" t="s">
        <v>326</v>
      </c>
      <c r="C21" s="84" t="s">
        <v>106</v>
      </c>
      <c r="D21" s="84"/>
      <c r="E21" s="88"/>
      <c r="F21" s="88"/>
      <c r="G21" s="28">
        <v>3.5</v>
      </c>
      <c r="H21" s="85">
        <f t="shared" si="0"/>
        <v>105</v>
      </c>
      <c r="I21" s="84"/>
      <c r="J21" s="172"/>
      <c r="K21" s="84"/>
      <c r="L21" s="16"/>
      <c r="M21" s="279"/>
      <c r="N21" s="198"/>
      <c r="O21" s="2046"/>
      <c r="P21" s="2046"/>
      <c r="Q21" s="202"/>
      <c r="R21" s="2046"/>
      <c r="S21" s="2046"/>
      <c r="T21" s="202"/>
      <c r="U21" s="5"/>
      <c r="V21" s="237"/>
    </row>
    <row r="22" spans="1:34" s="78" customFormat="1" ht="15.75" customHeight="1">
      <c r="A22" s="1882" t="s">
        <v>102</v>
      </c>
      <c r="B22" s="1883"/>
      <c r="C22" s="1883"/>
      <c r="D22" s="1883"/>
      <c r="E22" s="1883"/>
      <c r="F22" s="1883"/>
      <c r="G22" s="691">
        <f>G11+G14+G15+G16+G17+G20+G21</f>
        <v>26</v>
      </c>
      <c r="H22" s="691">
        <f>H11+H14+H15+H16+H17+H20+H21</f>
        <v>780</v>
      </c>
      <c r="I22" s="83"/>
      <c r="J22" s="65"/>
      <c r="K22" s="229"/>
      <c r="L22" s="692"/>
      <c r="M22" s="693"/>
      <c r="N22" s="181"/>
      <c r="O22" s="1928"/>
      <c r="P22" s="1929"/>
      <c r="Q22" s="79"/>
      <c r="R22" s="2046"/>
      <c r="S22" s="2046"/>
      <c r="T22" s="441"/>
      <c r="U22" s="229"/>
      <c r="V22" s="694"/>
      <c r="AH22" s="33">
        <f>30*G22</f>
        <v>780</v>
      </c>
    </row>
    <row r="23" spans="1:34" s="78" customFormat="1" ht="16.5" customHeight="1" thickBot="1">
      <c r="A23" s="1670" t="s">
        <v>70</v>
      </c>
      <c r="B23" s="1671"/>
      <c r="C23" s="1671"/>
      <c r="D23" s="1671"/>
      <c r="E23" s="1671"/>
      <c r="F23" s="1671"/>
      <c r="G23" s="101">
        <f>G12+G14+G16+G18+G15+G20+G21</f>
        <v>23</v>
      </c>
      <c r="H23" s="101">
        <f>H12+H14+H16+H18+H15+H20+H21</f>
        <v>690</v>
      </c>
      <c r="I23" s="565"/>
      <c r="J23" s="566"/>
      <c r="K23" s="567"/>
      <c r="L23" s="22"/>
      <c r="M23" s="568"/>
      <c r="N23" s="25"/>
      <c r="O23" s="1538"/>
      <c r="P23" s="1539"/>
      <c r="Q23" s="96"/>
      <c r="R23" s="1538"/>
      <c r="S23" s="1539"/>
      <c r="T23" s="90"/>
      <c r="U23" s="94"/>
      <c r="V23" s="116"/>
      <c r="AH23" s="33">
        <f>30*G23</f>
        <v>690</v>
      </c>
    </row>
    <row r="24" spans="1:34" s="78" customFormat="1" ht="22.5" customHeight="1" thickBot="1">
      <c r="A24" s="1743" t="s">
        <v>121</v>
      </c>
      <c r="B24" s="1744"/>
      <c r="C24" s="1744"/>
      <c r="D24" s="1744"/>
      <c r="E24" s="1744"/>
      <c r="F24" s="1744"/>
      <c r="G24" s="569">
        <f>G19+G13</f>
        <v>3</v>
      </c>
      <c r="H24" s="569">
        <f>H19+H13</f>
        <v>90</v>
      </c>
      <c r="I24" s="570">
        <f>SUM(I11:I19)</f>
        <v>8</v>
      </c>
      <c r="J24" s="570">
        <f>SUM(J11:J19)</f>
        <v>4</v>
      </c>
      <c r="K24" s="570"/>
      <c r="L24" s="570">
        <f>SUM(L11:L19)</f>
        <v>4</v>
      </c>
      <c r="M24" s="570">
        <f>SUM(M11:M19)</f>
        <v>82</v>
      </c>
      <c r="N24" s="571">
        <f>SUM(N11:N19)</f>
        <v>4</v>
      </c>
      <c r="O24" s="1534"/>
      <c r="P24" s="1535"/>
      <c r="Q24" s="572"/>
      <c r="R24" s="1573"/>
      <c r="S24" s="1574"/>
      <c r="T24" s="573"/>
      <c r="U24" s="273" t="s">
        <v>55</v>
      </c>
      <c r="V24" s="586"/>
      <c r="AH24" s="33">
        <f>30*G24</f>
        <v>90</v>
      </c>
    </row>
    <row r="25" spans="1:22" s="78" customFormat="1" ht="16.5" thickBot="1">
      <c r="A25" s="1597" t="s">
        <v>108</v>
      </c>
      <c r="B25" s="1598"/>
      <c r="C25" s="1598"/>
      <c r="D25" s="1598"/>
      <c r="E25" s="1598"/>
      <c r="F25" s="1598"/>
      <c r="G25" s="1598"/>
      <c r="H25" s="1598"/>
      <c r="I25" s="1598"/>
      <c r="J25" s="1598"/>
      <c r="K25" s="1598"/>
      <c r="L25" s="1598"/>
      <c r="M25" s="1598"/>
      <c r="N25" s="1598"/>
      <c r="O25" s="1598"/>
      <c r="P25" s="1598"/>
      <c r="Q25" s="1599"/>
      <c r="R25" s="1599"/>
      <c r="S25" s="1599"/>
      <c r="T25" s="1598"/>
      <c r="U25" s="1598"/>
      <c r="V25" s="1600"/>
    </row>
    <row r="26" spans="1:22" s="78" customFormat="1" ht="15.75" hidden="1">
      <c r="A26" s="181" t="s">
        <v>109</v>
      </c>
      <c r="B26" s="182" t="s">
        <v>123</v>
      </c>
      <c r="C26" s="183"/>
      <c r="D26" s="184"/>
      <c r="E26" s="185"/>
      <c r="F26" s="186"/>
      <c r="G26" s="697">
        <v>3</v>
      </c>
      <c r="H26" s="100">
        <f aca="true" t="shared" si="1" ref="H26:H61">G26*30</f>
        <v>90</v>
      </c>
      <c r="I26" s="188"/>
      <c r="J26" s="189"/>
      <c r="K26" s="190"/>
      <c r="L26" s="189"/>
      <c r="M26" s="191"/>
      <c r="N26" s="192"/>
      <c r="O26" s="1553"/>
      <c r="P26" s="1554"/>
      <c r="Q26" s="193"/>
      <c r="R26" s="1553"/>
      <c r="S26" s="1554"/>
      <c r="T26" s="193"/>
      <c r="U26" s="60"/>
      <c r="V26" s="113"/>
    </row>
    <row r="27" spans="1:35" s="78" customFormat="1" ht="31.5" hidden="1">
      <c r="A27" s="194" t="s">
        <v>124</v>
      </c>
      <c r="B27" s="195" t="s">
        <v>54</v>
      </c>
      <c r="C27" s="196"/>
      <c r="D27" s="196"/>
      <c r="E27" s="197"/>
      <c r="F27" s="106"/>
      <c r="G27" s="698">
        <f>G28+G29</f>
        <v>5</v>
      </c>
      <c r="H27" s="198">
        <f t="shared" si="1"/>
        <v>150</v>
      </c>
      <c r="I27" s="199"/>
      <c r="J27" s="200"/>
      <c r="K27" s="198"/>
      <c r="L27" s="200"/>
      <c r="M27" s="201"/>
      <c r="N27" s="19"/>
      <c r="O27" s="1532"/>
      <c r="P27" s="1533"/>
      <c r="Q27" s="202"/>
      <c r="R27" s="1532"/>
      <c r="S27" s="1533"/>
      <c r="T27" s="202"/>
      <c r="U27" s="67"/>
      <c r="V27" s="107"/>
      <c r="AH27" s="78" t="s">
        <v>315</v>
      </c>
      <c r="AI27" s="809">
        <f>SUMIF(AG$26:AG$61,1,G$26:G$61)</f>
        <v>29</v>
      </c>
    </row>
    <row r="28" spans="1:35" s="78" customFormat="1" ht="15.75" hidden="1">
      <c r="A28" s="19"/>
      <c r="B28" s="17" t="s">
        <v>41</v>
      </c>
      <c r="C28" s="203"/>
      <c r="D28" s="203"/>
      <c r="E28" s="88"/>
      <c r="F28" s="204"/>
      <c r="G28" s="699">
        <v>2.5</v>
      </c>
      <c r="H28" s="7">
        <f t="shared" si="1"/>
        <v>75</v>
      </c>
      <c r="I28" s="206"/>
      <c r="J28" s="207"/>
      <c r="K28" s="7"/>
      <c r="L28" s="207"/>
      <c r="M28" s="86"/>
      <c r="N28" s="19"/>
      <c r="O28" s="1532"/>
      <c r="P28" s="1533"/>
      <c r="Q28" s="202"/>
      <c r="R28" s="1532"/>
      <c r="S28" s="1533"/>
      <c r="T28" s="202"/>
      <c r="U28" s="67"/>
      <c r="V28" s="107"/>
      <c r="AH28" s="78" t="s">
        <v>316</v>
      </c>
      <c r="AI28" s="809">
        <f>SUMIF(AG$26:AG$61,2,G$26:G$61)</f>
        <v>2.5</v>
      </c>
    </row>
    <row r="29" spans="1:35" s="78" customFormat="1" ht="15.75" hidden="1">
      <c r="A29" s="19" t="s">
        <v>125</v>
      </c>
      <c r="B29" s="29" t="s">
        <v>42</v>
      </c>
      <c r="C29" s="203">
        <v>4</v>
      </c>
      <c r="D29" s="203"/>
      <c r="E29" s="88"/>
      <c r="F29" s="204"/>
      <c r="G29" s="698">
        <v>2.5</v>
      </c>
      <c r="H29" s="198">
        <f t="shared" si="1"/>
        <v>75</v>
      </c>
      <c r="I29" s="206">
        <v>10</v>
      </c>
      <c r="J29" s="208" t="s">
        <v>257</v>
      </c>
      <c r="K29" s="7"/>
      <c r="L29" s="172" t="s">
        <v>265</v>
      </c>
      <c r="M29" s="86">
        <f>H29-I29</f>
        <v>65</v>
      </c>
      <c r="N29" s="19"/>
      <c r="O29" s="1532"/>
      <c r="P29" s="1533"/>
      <c r="Q29" s="202"/>
      <c r="R29" s="1566" t="s">
        <v>266</v>
      </c>
      <c r="S29" s="1567"/>
      <c r="T29" s="202"/>
      <c r="U29" s="67"/>
      <c r="V29" s="209"/>
      <c r="AB29" s="203">
        <v>8</v>
      </c>
      <c r="AG29" s="78">
        <v>2</v>
      </c>
      <c r="AH29" s="78" t="s">
        <v>22</v>
      </c>
      <c r="AI29" s="809">
        <f>SUMIF(AG$26:AG$61,3,G$26:G$61)</f>
        <v>4.5</v>
      </c>
    </row>
    <row r="30" spans="1:35" s="78" customFormat="1" ht="15.75" hidden="1">
      <c r="A30" s="210" t="s">
        <v>110</v>
      </c>
      <c r="B30" s="211" t="s">
        <v>166</v>
      </c>
      <c r="C30" s="212"/>
      <c r="D30" s="212"/>
      <c r="E30" s="212"/>
      <c r="F30" s="213"/>
      <c r="G30" s="666">
        <f>G31+G32</f>
        <v>6.5</v>
      </c>
      <c r="H30" s="198">
        <f t="shared" si="1"/>
        <v>195</v>
      </c>
      <c r="I30" s="212"/>
      <c r="J30" s="208"/>
      <c r="K30" s="214"/>
      <c r="L30" s="208"/>
      <c r="M30" s="201"/>
      <c r="N30" s="19"/>
      <c r="O30" s="1532"/>
      <c r="P30" s="1533"/>
      <c r="Q30" s="202"/>
      <c r="R30" s="1532"/>
      <c r="S30" s="1533"/>
      <c r="T30" s="202"/>
      <c r="U30" s="5"/>
      <c r="V30" s="215"/>
      <c r="AB30" s="208"/>
      <c r="AC30" s="701">
        <v>8</v>
      </c>
      <c r="AD30" s="701">
        <v>4</v>
      </c>
      <c r="AI30" s="809">
        <f>SUM(AI27:AI29)</f>
        <v>36</v>
      </c>
    </row>
    <row r="31" spans="1:30" s="78" customFormat="1" ht="15.75" hidden="1">
      <c r="A31" s="216"/>
      <c r="B31" s="17" t="s">
        <v>41</v>
      </c>
      <c r="C31" s="212"/>
      <c r="D31" s="212"/>
      <c r="E31" s="212"/>
      <c r="F31" s="213"/>
      <c r="G31" s="667">
        <v>3</v>
      </c>
      <c r="H31" s="213">
        <f>$G31*30</f>
        <v>90</v>
      </c>
      <c r="I31" s="212"/>
      <c r="J31" s="208"/>
      <c r="K31" s="214"/>
      <c r="L31" s="208"/>
      <c r="M31" s="201"/>
      <c r="N31" s="19"/>
      <c r="O31" s="1532"/>
      <c r="P31" s="1533"/>
      <c r="Q31" s="202"/>
      <c r="R31" s="1532"/>
      <c r="S31" s="1533"/>
      <c r="T31" s="202"/>
      <c r="U31" s="5"/>
      <c r="V31" s="215"/>
      <c r="AB31" s="208"/>
      <c r="AC31" s="701">
        <v>12</v>
      </c>
      <c r="AD31" s="701">
        <v>4</v>
      </c>
    </row>
    <row r="32" spans="1:33" s="78" customFormat="1" ht="15.75" hidden="1">
      <c r="A32" s="216" t="s">
        <v>126</v>
      </c>
      <c r="B32" s="29" t="s">
        <v>42</v>
      </c>
      <c r="C32" s="212">
        <v>1</v>
      </c>
      <c r="D32" s="212"/>
      <c r="E32" s="212"/>
      <c r="F32" s="213"/>
      <c r="G32" s="668">
        <v>3.5</v>
      </c>
      <c r="H32" s="218">
        <f>$G32*30</f>
        <v>105</v>
      </c>
      <c r="I32" s="212">
        <v>12</v>
      </c>
      <c r="J32" s="208" t="s">
        <v>256</v>
      </c>
      <c r="K32" s="208" t="s">
        <v>35</v>
      </c>
      <c r="L32" s="208"/>
      <c r="M32" s="86">
        <f>H32-I32</f>
        <v>93</v>
      </c>
      <c r="N32" s="19" t="s">
        <v>36</v>
      </c>
      <c r="O32" s="1532"/>
      <c r="P32" s="1533"/>
      <c r="Q32" s="202"/>
      <c r="R32" s="1532"/>
      <c r="S32" s="1533"/>
      <c r="T32" s="202"/>
      <c r="U32" s="5"/>
      <c r="V32" s="215"/>
      <c r="AB32" s="203">
        <v>4</v>
      </c>
      <c r="AC32" s="701">
        <v>4</v>
      </c>
      <c r="AD32" s="701"/>
      <c r="AG32" s="78">
        <v>1</v>
      </c>
    </row>
    <row r="33" spans="1:34" s="78" customFormat="1" ht="15.75" hidden="1">
      <c r="A33" s="220" t="s">
        <v>127</v>
      </c>
      <c r="B33" s="195" t="s">
        <v>78</v>
      </c>
      <c r="C33" s="200"/>
      <c r="D33" s="200"/>
      <c r="E33" s="197"/>
      <c r="F33" s="106"/>
      <c r="G33" s="217">
        <f>G34+G36+G37</f>
        <v>16</v>
      </c>
      <c r="H33" s="198">
        <f aca="true" t="shared" si="2" ref="H33:H38">G33*30</f>
        <v>480</v>
      </c>
      <c r="I33" s="221"/>
      <c r="J33" s="222"/>
      <c r="K33" s="221"/>
      <c r="L33" s="222"/>
      <c r="M33" s="86"/>
      <c r="N33" s="19"/>
      <c r="O33" s="1532"/>
      <c r="P33" s="1533"/>
      <c r="Q33" s="202"/>
      <c r="R33" s="1532"/>
      <c r="S33" s="1533"/>
      <c r="T33" s="202"/>
      <c r="U33" s="67"/>
      <c r="V33" s="107"/>
      <c r="AB33" s="222"/>
      <c r="AC33" s="701">
        <v>14</v>
      </c>
      <c r="AD33" s="701">
        <v>2</v>
      </c>
      <c r="AH33" s="78" t="s">
        <v>364</v>
      </c>
    </row>
    <row r="34" spans="1:35" s="78" customFormat="1" ht="15.75" hidden="1">
      <c r="A34" s="223"/>
      <c r="B34" s="17" t="s">
        <v>41</v>
      </c>
      <c r="C34" s="208"/>
      <c r="D34" s="208"/>
      <c r="E34" s="224"/>
      <c r="F34" s="204"/>
      <c r="G34" s="214">
        <v>8</v>
      </c>
      <c r="H34" s="7">
        <f t="shared" si="2"/>
        <v>240</v>
      </c>
      <c r="I34" s="214"/>
      <c r="J34" s="208"/>
      <c r="K34" s="214"/>
      <c r="L34" s="208"/>
      <c r="M34" s="86"/>
      <c r="N34" s="19"/>
      <c r="O34" s="1532"/>
      <c r="P34" s="1533"/>
      <c r="Q34" s="202"/>
      <c r="R34" s="1532"/>
      <c r="S34" s="1533"/>
      <c r="T34" s="202"/>
      <c r="U34" s="67"/>
      <c r="V34" s="107"/>
      <c r="AB34" s="208"/>
      <c r="AC34" s="701">
        <v>8</v>
      </c>
      <c r="AD34" s="701">
        <v>2</v>
      </c>
      <c r="AH34" s="78" t="s">
        <v>315</v>
      </c>
      <c r="AI34" s="809">
        <f>AI27+AI11</f>
        <v>30.5</v>
      </c>
    </row>
    <row r="35" spans="1:35" s="78" customFormat="1" ht="15.75" hidden="1">
      <c r="A35" s="223"/>
      <c r="B35" s="29" t="s">
        <v>42</v>
      </c>
      <c r="C35" s="208"/>
      <c r="D35" s="208"/>
      <c r="E35" s="88"/>
      <c r="F35" s="204"/>
      <c r="G35" s="660">
        <f>G36+G37</f>
        <v>8</v>
      </c>
      <c r="H35" s="198">
        <f t="shared" si="2"/>
        <v>240</v>
      </c>
      <c r="I35" s="212"/>
      <c r="J35" s="208"/>
      <c r="K35" s="214"/>
      <c r="L35" s="208"/>
      <c r="M35" s="86"/>
      <c r="N35" s="19"/>
      <c r="O35" s="1532"/>
      <c r="P35" s="1533"/>
      <c r="Q35" s="202"/>
      <c r="R35" s="1532"/>
      <c r="S35" s="1533"/>
      <c r="T35" s="202"/>
      <c r="U35" s="67"/>
      <c r="V35" s="107"/>
      <c r="AB35" s="208"/>
      <c r="AH35" s="78" t="s">
        <v>316</v>
      </c>
      <c r="AI35" s="809">
        <f>AI28+AI12</f>
        <v>2.5</v>
      </c>
    </row>
    <row r="36" spans="1:35" s="78" customFormat="1" ht="15.75" hidden="1">
      <c r="A36" s="223" t="s">
        <v>128</v>
      </c>
      <c r="B36" s="29" t="s">
        <v>42</v>
      </c>
      <c r="C36" s="203">
        <v>1</v>
      </c>
      <c r="D36" s="208"/>
      <c r="E36" s="88"/>
      <c r="F36" s="204"/>
      <c r="G36" s="660">
        <v>4</v>
      </c>
      <c r="H36" s="198">
        <f t="shared" si="2"/>
        <v>120</v>
      </c>
      <c r="I36" s="212">
        <v>16</v>
      </c>
      <c r="J36" s="208" t="s">
        <v>163</v>
      </c>
      <c r="K36" s="214"/>
      <c r="L36" s="208" t="s">
        <v>37</v>
      </c>
      <c r="M36" s="86">
        <f>H36-I36</f>
        <v>104</v>
      </c>
      <c r="N36" s="19" t="s">
        <v>162</v>
      </c>
      <c r="O36" s="1532"/>
      <c r="P36" s="1533"/>
      <c r="Q36" s="202"/>
      <c r="R36" s="1532"/>
      <c r="S36" s="1533"/>
      <c r="T36" s="202"/>
      <c r="U36" s="67"/>
      <c r="V36" s="107"/>
      <c r="AB36" s="203">
        <v>12</v>
      </c>
      <c r="AG36" s="78">
        <v>1</v>
      </c>
      <c r="AH36" s="78" t="s">
        <v>22</v>
      </c>
      <c r="AI36" s="809">
        <f>AI29+AI13</f>
        <v>6</v>
      </c>
    </row>
    <row r="37" spans="1:35" s="78" customFormat="1" ht="15.75" hidden="1">
      <c r="A37" s="223" t="s">
        <v>129</v>
      </c>
      <c r="B37" s="29" t="s">
        <v>42</v>
      </c>
      <c r="C37" s="203">
        <v>2</v>
      </c>
      <c r="D37" s="208"/>
      <c r="E37" s="88"/>
      <c r="F37" s="204"/>
      <c r="G37" s="660">
        <v>4</v>
      </c>
      <c r="H37" s="198">
        <f t="shared" si="2"/>
        <v>120</v>
      </c>
      <c r="I37" s="212">
        <v>12</v>
      </c>
      <c r="J37" s="208" t="s">
        <v>257</v>
      </c>
      <c r="K37" s="214"/>
      <c r="L37" s="208" t="s">
        <v>37</v>
      </c>
      <c r="M37" s="86">
        <f>H37-I37</f>
        <v>108</v>
      </c>
      <c r="N37" s="19"/>
      <c r="O37" s="1532" t="s">
        <v>36</v>
      </c>
      <c r="P37" s="1533"/>
      <c r="Q37" s="202"/>
      <c r="R37" s="1532"/>
      <c r="S37" s="1533"/>
      <c r="T37" s="202"/>
      <c r="U37" s="67"/>
      <c r="V37" s="107"/>
      <c r="AB37" s="203">
        <v>8</v>
      </c>
      <c r="AC37" s="78">
        <v>8</v>
      </c>
      <c r="AD37" s="78">
        <v>4</v>
      </c>
      <c r="AG37" s="78">
        <v>1</v>
      </c>
      <c r="AI37" s="809">
        <f>AI30+AI14</f>
        <v>39</v>
      </c>
    </row>
    <row r="38" spans="1:30" s="78" customFormat="1" ht="15.75" hidden="1">
      <c r="A38" s="181" t="s">
        <v>130</v>
      </c>
      <c r="B38" s="176" t="s">
        <v>167</v>
      </c>
      <c r="C38" s="225"/>
      <c r="D38" s="226"/>
      <c r="E38" s="227"/>
      <c r="F38" s="228"/>
      <c r="G38" s="669">
        <f>G39+G40</f>
        <v>3</v>
      </c>
      <c r="H38" s="229">
        <f t="shared" si="2"/>
        <v>90</v>
      </c>
      <c r="I38" s="230"/>
      <c r="J38" s="231"/>
      <c r="K38" s="232"/>
      <c r="L38" s="231"/>
      <c r="M38" s="233"/>
      <c r="N38" s="19"/>
      <c r="O38" s="1532"/>
      <c r="P38" s="1533"/>
      <c r="Q38" s="234"/>
      <c r="R38" s="1532"/>
      <c r="S38" s="1533"/>
      <c r="T38" s="174"/>
      <c r="U38" s="108"/>
      <c r="V38" s="107"/>
      <c r="AB38" s="231"/>
      <c r="AC38" s="78">
        <v>4</v>
      </c>
      <c r="AD38" s="78">
        <v>2</v>
      </c>
    </row>
    <row r="39" spans="1:30" s="78" customFormat="1" ht="24" customHeight="1" hidden="1">
      <c r="A39" s="223"/>
      <c r="B39" s="17" t="s">
        <v>41</v>
      </c>
      <c r="C39" s="235"/>
      <c r="D39" s="207"/>
      <c r="E39" s="88"/>
      <c r="F39" s="204"/>
      <c r="G39" s="665">
        <v>1.5</v>
      </c>
      <c r="H39" s="7">
        <f t="shared" si="1"/>
        <v>45</v>
      </c>
      <c r="I39" s="214"/>
      <c r="J39" s="208"/>
      <c r="K39" s="7"/>
      <c r="L39" s="208"/>
      <c r="M39" s="236"/>
      <c r="N39" s="19"/>
      <c r="O39" s="1532"/>
      <c r="P39" s="1533"/>
      <c r="Q39" s="202"/>
      <c r="R39" s="1532"/>
      <c r="S39" s="1533"/>
      <c r="T39" s="202"/>
      <c r="U39" s="67"/>
      <c r="V39" s="107"/>
      <c r="AB39" s="208"/>
      <c r="AC39" s="78">
        <v>14</v>
      </c>
      <c r="AD39" s="78">
        <v>2</v>
      </c>
    </row>
    <row r="40" spans="1:33" s="78" customFormat="1" ht="24" customHeight="1" hidden="1">
      <c r="A40" s="223" t="s">
        <v>190</v>
      </c>
      <c r="B40" s="29" t="s">
        <v>42</v>
      </c>
      <c r="C40" s="235"/>
      <c r="D40" s="235">
        <v>5</v>
      </c>
      <c r="E40" s="88"/>
      <c r="F40" s="204"/>
      <c r="G40" s="660">
        <v>1.5</v>
      </c>
      <c r="H40" s="198">
        <f t="shared" si="1"/>
        <v>45</v>
      </c>
      <c r="I40" s="208">
        <f>J40+K40+L40</f>
        <v>4</v>
      </c>
      <c r="J40" s="203">
        <v>4</v>
      </c>
      <c r="K40" s="7"/>
      <c r="L40" s="16"/>
      <c r="M40" s="236">
        <f>H40-I40</f>
        <v>41</v>
      </c>
      <c r="N40" s="19"/>
      <c r="O40" s="1532"/>
      <c r="P40" s="1533"/>
      <c r="Q40" s="202"/>
      <c r="R40" s="1532"/>
      <c r="S40" s="1533"/>
      <c r="T40" s="251">
        <v>4</v>
      </c>
      <c r="U40" s="67"/>
      <c r="V40" s="107"/>
      <c r="AB40" s="203">
        <v>4</v>
      </c>
      <c r="AC40" s="78">
        <f>SUM(AC37:AC39)</f>
        <v>26</v>
      </c>
      <c r="AD40" s="78">
        <f>SUM(AD37:AD39)</f>
        <v>8</v>
      </c>
      <c r="AG40" s="78">
        <v>3</v>
      </c>
    </row>
    <row r="41" spans="1:28" s="78" customFormat="1" ht="31.5" hidden="1">
      <c r="A41" s="220" t="s">
        <v>131</v>
      </c>
      <c r="B41" s="195" t="s">
        <v>74</v>
      </c>
      <c r="C41" s="238"/>
      <c r="D41" s="200"/>
      <c r="E41" s="197"/>
      <c r="F41" s="106"/>
      <c r="G41" s="698">
        <f>G42+G43</f>
        <v>7</v>
      </c>
      <c r="H41" s="198">
        <f t="shared" si="1"/>
        <v>210</v>
      </c>
      <c r="I41" s="221"/>
      <c r="J41" s="222"/>
      <c r="K41" s="198"/>
      <c r="L41" s="222"/>
      <c r="M41" s="236"/>
      <c r="N41" s="19"/>
      <c r="O41" s="1532"/>
      <c r="P41" s="1533"/>
      <c r="Q41" s="202"/>
      <c r="R41" s="1532"/>
      <c r="S41" s="1533"/>
      <c r="T41" s="202"/>
      <c r="U41" s="67"/>
      <c r="V41" s="107"/>
      <c r="AB41" s="222"/>
    </row>
    <row r="42" spans="1:28" s="78" customFormat="1" ht="24" customHeight="1" hidden="1">
      <c r="A42" s="223"/>
      <c r="B42" s="17" t="s">
        <v>41</v>
      </c>
      <c r="C42" s="235"/>
      <c r="D42" s="207"/>
      <c r="E42" s="88"/>
      <c r="F42" s="204"/>
      <c r="G42" s="699">
        <v>4</v>
      </c>
      <c r="H42" s="7">
        <f t="shared" si="1"/>
        <v>120</v>
      </c>
      <c r="I42" s="214"/>
      <c r="J42" s="208"/>
      <c r="K42" s="7"/>
      <c r="L42" s="208"/>
      <c r="M42" s="236"/>
      <c r="N42" s="19"/>
      <c r="O42" s="1532"/>
      <c r="P42" s="1533"/>
      <c r="Q42" s="202"/>
      <c r="R42" s="1532"/>
      <c r="S42" s="1533"/>
      <c r="T42" s="202"/>
      <c r="U42" s="67"/>
      <c r="V42" s="107"/>
      <c r="AB42" s="208"/>
    </row>
    <row r="43" spans="1:33" s="78" customFormat="1" ht="24" customHeight="1" hidden="1">
      <c r="A43" s="223" t="s">
        <v>132</v>
      </c>
      <c r="B43" s="29" t="s">
        <v>42</v>
      </c>
      <c r="C43" s="235"/>
      <c r="D43" s="235">
        <v>1</v>
      </c>
      <c r="E43" s="88"/>
      <c r="F43" s="204"/>
      <c r="G43" s="698">
        <v>3</v>
      </c>
      <c r="H43" s="198">
        <f t="shared" si="1"/>
        <v>90</v>
      </c>
      <c r="I43" s="208">
        <f>J43+K43+L43</f>
        <v>4</v>
      </c>
      <c r="J43" s="203">
        <v>4</v>
      </c>
      <c r="K43" s="7"/>
      <c r="L43" s="172"/>
      <c r="M43" s="236">
        <f>H43-I43</f>
        <v>86</v>
      </c>
      <c r="N43" s="588">
        <v>4</v>
      </c>
      <c r="O43" s="1532"/>
      <c r="P43" s="1533"/>
      <c r="Q43" s="202"/>
      <c r="R43" s="1532"/>
      <c r="S43" s="1533"/>
      <c r="T43" s="202"/>
      <c r="U43" s="67"/>
      <c r="V43" s="107"/>
      <c r="AB43" s="203">
        <v>4</v>
      </c>
      <c r="AG43" s="78">
        <v>1</v>
      </c>
    </row>
    <row r="44" spans="1:28" s="78" customFormat="1" ht="31.5" hidden="1">
      <c r="A44" s="194" t="s">
        <v>133</v>
      </c>
      <c r="B44" s="29" t="s">
        <v>136</v>
      </c>
      <c r="C44" s="203"/>
      <c r="D44" s="208"/>
      <c r="E44" s="239"/>
      <c r="F44" s="239"/>
      <c r="G44" s="698">
        <f>G45+G47+G46</f>
        <v>4</v>
      </c>
      <c r="H44" s="198">
        <f t="shared" si="1"/>
        <v>120</v>
      </c>
      <c r="I44" s="214"/>
      <c r="J44" s="16"/>
      <c r="K44" s="6"/>
      <c r="L44" s="16"/>
      <c r="M44" s="236"/>
      <c r="N44" s="19"/>
      <c r="O44" s="1532"/>
      <c r="P44" s="1533"/>
      <c r="Q44" s="240"/>
      <c r="R44" s="1532"/>
      <c r="S44" s="1533"/>
      <c r="T44" s="234"/>
      <c r="U44" s="108"/>
      <c r="V44" s="107"/>
      <c r="AB44" s="16"/>
    </row>
    <row r="45" spans="1:28" s="78" customFormat="1" ht="15.75" hidden="1">
      <c r="A45" s="223"/>
      <c r="B45" s="241" t="s">
        <v>119</v>
      </c>
      <c r="C45" s="203"/>
      <c r="D45" s="208"/>
      <c r="E45" s="239"/>
      <c r="F45" s="239"/>
      <c r="G45" s="699">
        <v>2</v>
      </c>
      <c r="H45" s="7">
        <f t="shared" si="1"/>
        <v>60</v>
      </c>
      <c r="I45" s="214"/>
      <c r="J45" s="16"/>
      <c r="K45" s="6"/>
      <c r="L45" s="16"/>
      <c r="M45" s="236"/>
      <c r="N45" s="19"/>
      <c r="O45" s="1532"/>
      <c r="P45" s="1533"/>
      <c r="Q45" s="240"/>
      <c r="R45" s="1532"/>
      <c r="S45" s="1533"/>
      <c r="T45" s="234"/>
      <c r="U45" s="108"/>
      <c r="V45" s="107"/>
      <c r="AB45" s="16"/>
    </row>
    <row r="46" spans="1:28" s="78" customFormat="1" ht="15.75" hidden="1">
      <c r="A46" s="223"/>
      <c r="B46" s="241" t="s">
        <v>164</v>
      </c>
      <c r="C46" s="203"/>
      <c r="D46" s="208"/>
      <c r="E46" s="239"/>
      <c r="F46" s="239"/>
      <c r="G46" s="699">
        <v>0.5</v>
      </c>
      <c r="H46" s="7">
        <f t="shared" si="1"/>
        <v>15</v>
      </c>
      <c r="I46" s="214"/>
      <c r="J46" s="16"/>
      <c r="K46" s="6"/>
      <c r="L46" s="16"/>
      <c r="M46" s="236"/>
      <c r="N46" s="19"/>
      <c r="O46" s="1532"/>
      <c r="P46" s="1533"/>
      <c r="Q46" s="240"/>
      <c r="R46" s="1532"/>
      <c r="S46" s="1533"/>
      <c r="T46" s="234"/>
      <c r="U46" s="108"/>
      <c r="V46" s="107"/>
      <c r="AB46" s="16"/>
    </row>
    <row r="47" spans="1:33" s="78" customFormat="1" ht="15.75" hidden="1">
      <c r="A47" s="223" t="s">
        <v>134</v>
      </c>
      <c r="B47" s="29" t="s">
        <v>42</v>
      </c>
      <c r="C47" s="203">
        <v>5</v>
      </c>
      <c r="D47" s="208"/>
      <c r="E47" s="239"/>
      <c r="F47" s="239"/>
      <c r="G47" s="660">
        <v>1.5</v>
      </c>
      <c r="H47" s="198">
        <f t="shared" si="1"/>
        <v>45</v>
      </c>
      <c r="I47" s="208">
        <f>J47+K47+L47</f>
        <v>4</v>
      </c>
      <c r="J47" s="172">
        <v>4</v>
      </c>
      <c r="K47" s="4"/>
      <c r="L47" s="16"/>
      <c r="M47" s="236">
        <f>H47-I47</f>
        <v>41</v>
      </c>
      <c r="N47" s="19"/>
      <c r="O47" s="1532"/>
      <c r="P47" s="1533"/>
      <c r="Q47" s="240"/>
      <c r="R47" s="1532"/>
      <c r="S47" s="1533"/>
      <c r="T47" s="174">
        <v>4</v>
      </c>
      <c r="U47" s="108"/>
      <c r="V47" s="107"/>
      <c r="AB47" s="172">
        <v>4</v>
      </c>
      <c r="AG47" s="78">
        <v>3</v>
      </c>
    </row>
    <row r="48" spans="1:28" s="78" customFormat="1" ht="31.5" hidden="1">
      <c r="A48" s="220" t="s">
        <v>135</v>
      </c>
      <c r="B48" s="242" t="s">
        <v>75</v>
      </c>
      <c r="C48" s="196"/>
      <c r="D48" s="222"/>
      <c r="E48" s="243"/>
      <c r="F48" s="106"/>
      <c r="G48" s="660">
        <f>G49+G50</f>
        <v>3</v>
      </c>
      <c r="H48" s="11">
        <f>PRODUCT(G48,30)</f>
        <v>90</v>
      </c>
      <c r="I48" s="111"/>
      <c r="J48" s="111"/>
      <c r="K48" s="111"/>
      <c r="L48" s="111"/>
      <c r="M48" s="244"/>
      <c r="N48" s="245"/>
      <c r="O48" s="1532"/>
      <c r="P48" s="1533"/>
      <c r="Q48" s="246"/>
      <c r="R48" s="1532"/>
      <c r="S48" s="1533"/>
      <c r="T48" s="247"/>
      <c r="U48" s="112"/>
      <c r="V48" s="107"/>
      <c r="AB48" s="111"/>
    </row>
    <row r="49" spans="1:28" s="78" customFormat="1" ht="15.75" hidden="1">
      <c r="A49" s="223"/>
      <c r="B49" s="17" t="s">
        <v>41</v>
      </c>
      <c r="C49" s="203"/>
      <c r="D49" s="208"/>
      <c r="E49" s="248"/>
      <c r="F49" s="204"/>
      <c r="G49" s="665">
        <v>1.5</v>
      </c>
      <c r="H49" s="4">
        <f>PRODUCT(G49,30)</f>
        <v>45</v>
      </c>
      <c r="I49" s="214"/>
      <c r="J49" s="208"/>
      <c r="K49" s="214"/>
      <c r="L49" s="16"/>
      <c r="M49" s="236"/>
      <c r="N49" s="249"/>
      <c r="O49" s="1532"/>
      <c r="P49" s="1533"/>
      <c r="Q49" s="250"/>
      <c r="R49" s="1532"/>
      <c r="S49" s="1533"/>
      <c r="T49" s="251"/>
      <c r="U49" s="108"/>
      <c r="V49" s="107"/>
      <c r="AB49" s="208"/>
    </row>
    <row r="50" spans="1:33" s="78" customFormat="1" ht="15.75" hidden="1">
      <c r="A50" s="223" t="s">
        <v>137</v>
      </c>
      <c r="B50" s="29" t="s">
        <v>42</v>
      </c>
      <c r="C50" s="203"/>
      <c r="D50" s="203">
        <v>5</v>
      </c>
      <c r="E50" s="248"/>
      <c r="F50" s="204"/>
      <c r="G50" s="617">
        <v>1.5</v>
      </c>
      <c r="H50" s="11">
        <f>PRODUCT(G50,30)</f>
        <v>45</v>
      </c>
      <c r="I50" s="208">
        <f>J50+K50+L50</f>
        <v>4</v>
      </c>
      <c r="J50" s="203">
        <v>4</v>
      </c>
      <c r="K50" s="214"/>
      <c r="L50" s="16"/>
      <c r="M50" s="236">
        <f>H50-I50</f>
        <v>41</v>
      </c>
      <c r="N50" s="253"/>
      <c r="O50" s="1532"/>
      <c r="P50" s="1533"/>
      <c r="Q50" s="254"/>
      <c r="R50" s="1532"/>
      <c r="S50" s="1533"/>
      <c r="T50" s="251">
        <v>4</v>
      </c>
      <c r="U50" s="108"/>
      <c r="V50" s="107"/>
      <c r="AB50" s="203">
        <v>4</v>
      </c>
      <c r="AG50" s="78">
        <v>3</v>
      </c>
    </row>
    <row r="51" spans="1:28" s="78" customFormat="1" ht="15.75" hidden="1">
      <c r="A51" s="194" t="s">
        <v>138</v>
      </c>
      <c r="B51" s="175" t="s">
        <v>184</v>
      </c>
      <c r="C51" s="208"/>
      <c r="D51" s="208"/>
      <c r="E51" s="248"/>
      <c r="F51" s="204"/>
      <c r="G51" s="698">
        <f>G52+G53</f>
        <v>5</v>
      </c>
      <c r="H51" s="11">
        <f>PRODUCT(G51,30)</f>
        <v>150</v>
      </c>
      <c r="I51" s="28"/>
      <c r="J51" s="28"/>
      <c r="K51" s="28">
        <f>K52+K53</f>
        <v>0</v>
      </c>
      <c r="L51" s="28"/>
      <c r="M51" s="255"/>
      <c r="N51" s="256"/>
      <c r="O51" s="1532"/>
      <c r="P51" s="1533"/>
      <c r="Q51" s="257"/>
      <c r="R51" s="1532"/>
      <c r="S51" s="1533"/>
      <c r="T51" s="257"/>
      <c r="U51" s="62"/>
      <c r="V51" s="107"/>
      <c r="AB51" s="28"/>
    </row>
    <row r="52" spans="1:28" s="78" customFormat="1" ht="15.75" hidden="1">
      <c r="A52" s="223"/>
      <c r="B52" s="17" t="s">
        <v>41</v>
      </c>
      <c r="C52" s="208"/>
      <c r="D52" s="208"/>
      <c r="E52" s="248"/>
      <c r="F52" s="204"/>
      <c r="G52" s="699">
        <v>1.5</v>
      </c>
      <c r="H52" s="7">
        <f>G52*30</f>
        <v>45</v>
      </c>
      <c r="I52" s="258"/>
      <c r="J52" s="208"/>
      <c r="K52" s="214"/>
      <c r="L52" s="208"/>
      <c r="M52" s="236"/>
      <c r="N52" s="19"/>
      <c r="O52" s="1532"/>
      <c r="P52" s="1533"/>
      <c r="Q52" s="234"/>
      <c r="R52" s="1532"/>
      <c r="S52" s="1533"/>
      <c r="T52" s="234"/>
      <c r="U52" s="108"/>
      <c r="V52" s="107"/>
      <c r="AB52" s="208"/>
    </row>
    <row r="53" spans="1:33" s="78" customFormat="1" ht="15.75" hidden="1">
      <c r="A53" s="223" t="s">
        <v>139</v>
      </c>
      <c r="B53" s="29" t="s">
        <v>42</v>
      </c>
      <c r="C53" s="208"/>
      <c r="D53" s="203">
        <v>2</v>
      </c>
      <c r="E53" s="248"/>
      <c r="F53" s="204"/>
      <c r="G53" s="698">
        <v>3.5</v>
      </c>
      <c r="H53" s="7">
        <f>G53*30</f>
        <v>105</v>
      </c>
      <c r="I53" s="258">
        <v>6</v>
      </c>
      <c r="J53" s="208" t="s">
        <v>256</v>
      </c>
      <c r="K53" s="214"/>
      <c r="L53" s="208" t="s">
        <v>265</v>
      </c>
      <c r="M53" s="236">
        <f>H53-I53</f>
        <v>99</v>
      </c>
      <c r="N53" s="19"/>
      <c r="O53" s="1532" t="s">
        <v>83</v>
      </c>
      <c r="P53" s="1533"/>
      <c r="Q53" s="202"/>
      <c r="R53" s="1532"/>
      <c r="S53" s="1533"/>
      <c r="T53" s="234"/>
      <c r="U53" s="108"/>
      <c r="V53" s="107"/>
      <c r="AB53" s="203">
        <v>4</v>
      </c>
      <c r="AG53" s="78">
        <v>1</v>
      </c>
    </row>
    <row r="54" spans="1:30" s="78" customFormat="1" ht="15.75" hidden="1">
      <c r="A54" s="220" t="s">
        <v>140</v>
      </c>
      <c r="B54" s="195" t="s">
        <v>56</v>
      </c>
      <c r="C54" s="222"/>
      <c r="D54" s="222"/>
      <c r="E54" s="197"/>
      <c r="F54" s="106"/>
      <c r="G54" s="28">
        <f>G55+G56</f>
        <v>11</v>
      </c>
      <c r="H54" s="198">
        <f t="shared" si="1"/>
        <v>330</v>
      </c>
      <c r="I54" s="221"/>
      <c r="J54" s="222"/>
      <c r="K54" s="221"/>
      <c r="L54" s="222"/>
      <c r="M54" s="236"/>
      <c r="N54" s="19"/>
      <c r="O54" s="1532"/>
      <c r="P54" s="1533"/>
      <c r="Q54" s="202"/>
      <c r="R54" s="1532"/>
      <c r="S54" s="1533"/>
      <c r="T54" s="202"/>
      <c r="U54" s="67"/>
      <c r="V54" s="107"/>
      <c r="AB54" s="222"/>
      <c r="AC54" s="78">
        <v>46</v>
      </c>
      <c r="AD54" s="78">
        <v>12</v>
      </c>
    </row>
    <row r="55" spans="1:30" s="78" customFormat="1" ht="15.75" hidden="1">
      <c r="A55" s="223"/>
      <c r="B55" s="17" t="s">
        <v>41</v>
      </c>
      <c r="C55" s="208"/>
      <c r="D55" s="208"/>
      <c r="E55" s="88"/>
      <c r="F55" s="204"/>
      <c r="G55" s="205">
        <v>5</v>
      </c>
      <c r="H55" s="7">
        <f t="shared" si="1"/>
        <v>150</v>
      </c>
      <c r="I55" s="214"/>
      <c r="J55" s="208"/>
      <c r="K55" s="214"/>
      <c r="L55" s="208"/>
      <c r="M55" s="236"/>
      <c r="N55" s="19"/>
      <c r="O55" s="1532"/>
      <c r="P55" s="1533"/>
      <c r="Q55" s="202"/>
      <c r="R55" s="1532"/>
      <c r="S55" s="1533"/>
      <c r="T55" s="202"/>
      <c r="U55" s="67"/>
      <c r="V55" s="107"/>
      <c r="AB55" s="208"/>
      <c r="AC55" s="78">
        <v>26</v>
      </c>
      <c r="AD55" s="78">
        <v>8</v>
      </c>
    </row>
    <row r="56" spans="1:30" s="78" customFormat="1" ht="15.75" hidden="1">
      <c r="A56" s="223"/>
      <c r="B56" s="29" t="s">
        <v>42</v>
      </c>
      <c r="C56" s="208"/>
      <c r="D56" s="208"/>
      <c r="E56" s="88"/>
      <c r="F56" s="204"/>
      <c r="G56" s="28">
        <f>G57+G58</f>
        <v>6</v>
      </c>
      <c r="H56" s="198">
        <f t="shared" si="1"/>
        <v>180</v>
      </c>
      <c r="I56" s="208"/>
      <c r="J56" s="203"/>
      <c r="K56" s="214"/>
      <c r="L56" s="208"/>
      <c r="M56" s="236"/>
      <c r="N56" s="19"/>
      <c r="O56" s="1532"/>
      <c r="P56" s="1533"/>
      <c r="Q56" s="202"/>
      <c r="R56" s="1532"/>
      <c r="S56" s="1533"/>
      <c r="T56" s="202"/>
      <c r="U56" s="67"/>
      <c r="V56" s="107"/>
      <c r="AB56" s="203"/>
      <c r="AC56" s="78">
        <v>10</v>
      </c>
      <c r="AD56" s="78">
        <v>12</v>
      </c>
    </row>
    <row r="57" spans="1:33" s="78" customFormat="1" ht="15.75" hidden="1">
      <c r="A57" s="223" t="s">
        <v>141</v>
      </c>
      <c r="B57" s="29" t="s">
        <v>42</v>
      </c>
      <c r="C57" s="208"/>
      <c r="D57" s="203">
        <v>1</v>
      </c>
      <c r="E57" s="88"/>
      <c r="F57" s="204"/>
      <c r="G57" s="28">
        <v>3</v>
      </c>
      <c r="H57" s="198">
        <f t="shared" si="1"/>
        <v>90</v>
      </c>
      <c r="I57" s="214">
        <v>16</v>
      </c>
      <c r="J57" s="208" t="s">
        <v>257</v>
      </c>
      <c r="K57" s="214" t="s">
        <v>327</v>
      </c>
      <c r="L57" s="208" t="s">
        <v>265</v>
      </c>
      <c r="M57" s="236">
        <f>H57-I57</f>
        <v>74</v>
      </c>
      <c r="N57" s="19" t="s">
        <v>328</v>
      </c>
      <c r="O57" s="1532"/>
      <c r="P57" s="1533"/>
      <c r="Q57" s="202"/>
      <c r="R57" s="1532"/>
      <c r="S57" s="1533"/>
      <c r="T57" s="202"/>
      <c r="U57" s="67"/>
      <c r="V57" s="107"/>
      <c r="AB57" s="203">
        <v>8</v>
      </c>
      <c r="AG57" s="78">
        <v>1</v>
      </c>
    </row>
    <row r="58" spans="1:33" s="78" customFormat="1" ht="15.75" hidden="1">
      <c r="A58" s="223" t="s">
        <v>191</v>
      </c>
      <c r="B58" s="29" t="s">
        <v>42</v>
      </c>
      <c r="C58" s="203">
        <v>2</v>
      </c>
      <c r="D58" s="208"/>
      <c r="E58" s="88"/>
      <c r="F58" s="204"/>
      <c r="G58" s="660">
        <v>3</v>
      </c>
      <c r="H58" s="198">
        <f t="shared" si="1"/>
        <v>90</v>
      </c>
      <c r="I58" s="203">
        <v>16</v>
      </c>
      <c r="J58" s="208" t="s">
        <v>257</v>
      </c>
      <c r="K58" s="214" t="s">
        <v>327</v>
      </c>
      <c r="L58" s="208" t="s">
        <v>265</v>
      </c>
      <c r="M58" s="236">
        <f>H58-I58</f>
        <v>74</v>
      </c>
      <c r="N58" s="259"/>
      <c r="O58" s="1566" t="s">
        <v>328</v>
      </c>
      <c r="P58" s="1567"/>
      <c r="Q58" s="202"/>
      <c r="R58" s="1532"/>
      <c r="S58" s="1533"/>
      <c r="T58" s="202"/>
      <c r="U58" s="67"/>
      <c r="V58" s="107"/>
      <c r="AB58" s="203">
        <v>8</v>
      </c>
      <c r="AG58" s="78">
        <v>1</v>
      </c>
    </row>
    <row r="59" spans="1:28" s="78" customFormat="1" ht="15.75" hidden="1">
      <c r="A59" s="220" t="s">
        <v>142</v>
      </c>
      <c r="B59" s="195" t="s">
        <v>57</v>
      </c>
      <c r="C59" s="196"/>
      <c r="D59" s="222"/>
      <c r="E59" s="260"/>
      <c r="F59" s="106"/>
      <c r="G59" s="670">
        <f>G60+G61</f>
        <v>6</v>
      </c>
      <c r="H59" s="198">
        <f t="shared" si="1"/>
        <v>180</v>
      </c>
      <c r="I59" s="221"/>
      <c r="J59" s="222"/>
      <c r="K59" s="221"/>
      <c r="L59" s="222"/>
      <c r="M59" s="201"/>
      <c r="N59" s="194"/>
      <c r="O59" s="1549"/>
      <c r="P59" s="1550"/>
      <c r="Q59" s="202"/>
      <c r="R59" s="1532"/>
      <c r="S59" s="1533"/>
      <c r="T59" s="202"/>
      <c r="U59" s="67"/>
      <c r="V59" s="107"/>
      <c r="AB59" s="222"/>
    </row>
    <row r="60" spans="1:28" s="78" customFormat="1" ht="15.75" hidden="1">
      <c r="A60" s="223"/>
      <c r="B60" s="17" t="s">
        <v>41</v>
      </c>
      <c r="C60" s="203"/>
      <c r="D60" s="208"/>
      <c r="E60" s="88"/>
      <c r="F60" s="204"/>
      <c r="G60" s="665">
        <v>1</v>
      </c>
      <c r="H60" s="7">
        <f t="shared" si="1"/>
        <v>30</v>
      </c>
      <c r="I60" s="214"/>
      <c r="J60" s="208"/>
      <c r="K60" s="214"/>
      <c r="L60" s="208"/>
      <c r="M60" s="86"/>
      <c r="N60" s="19"/>
      <c r="O60" s="1549"/>
      <c r="P60" s="1550"/>
      <c r="Q60" s="202"/>
      <c r="R60" s="1532"/>
      <c r="S60" s="1533"/>
      <c r="T60" s="202"/>
      <c r="U60" s="67"/>
      <c r="V60" s="107"/>
      <c r="AB60" s="208"/>
    </row>
    <row r="61" spans="1:33" s="78" customFormat="1" ht="16.5" hidden="1" thickBot="1">
      <c r="A61" s="261" t="s">
        <v>192</v>
      </c>
      <c r="B61" s="109" t="s">
        <v>42</v>
      </c>
      <c r="C61" s="262">
        <v>1</v>
      </c>
      <c r="D61" s="263"/>
      <c r="E61" s="97"/>
      <c r="F61" s="264"/>
      <c r="G61" s="671">
        <v>5</v>
      </c>
      <c r="H61" s="265">
        <f t="shared" si="1"/>
        <v>150</v>
      </c>
      <c r="I61" s="262">
        <v>10</v>
      </c>
      <c r="J61" s="208" t="s">
        <v>257</v>
      </c>
      <c r="K61" s="214"/>
      <c r="L61" s="203" t="s">
        <v>265</v>
      </c>
      <c r="M61" s="55">
        <f>H61-I61</f>
        <v>140</v>
      </c>
      <c r="N61" s="25" t="s">
        <v>266</v>
      </c>
      <c r="O61" s="1549"/>
      <c r="P61" s="1550"/>
      <c r="Q61" s="266"/>
      <c r="R61" s="1532"/>
      <c r="S61" s="1533"/>
      <c r="T61" s="266"/>
      <c r="U61" s="66"/>
      <c r="V61" s="267"/>
      <c r="AB61" s="203">
        <v>8</v>
      </c>
      <c r="AG61" s="78">
        <v>1</v>
      </c>
    </row>
    <row r="62" spans="1:34" ht="16.5" customHeight="1" hidden="1" thickBot="1">
      <c r="A62" s="1628" t="s">
        <v>111</v>
      </c>
      <c r="B62" s="1629"/>
      <c r="C62" s="1629"/>
      <c r="D62" s="1629"/>
      <c r="E62" s="1629"/>
      <c r="F62" s="1630"/>
      <c r="G62" s="574">
        <f>G59+G54+G51+G48+G44+G41+G38+G33+G30+G27+G26</f>
        <v>69.5</v>
      </c>
      <c r="H62" s="575">
        <f>H59+H54+H51+H48+H44+H41+H38+H33+H30+H27+H26</f>
        <v>2085</v>
      </c>
      <c r="I62" s="575"/>
      <c r="J62" s="576"/>
      <c r="K62" s="577"/>
      <c r="L62" s="578"/>
      <c r="M62" s="579"/>
      <c r="N62" s="580"/>
      <c r="O62" s="1534"/>
      <c r="P62" s="1535"/>
      <c r="Q62" s="581"/>
      <c r="R62" s="1534"/>
      <c r="S62" s="1535"/>
      <c r="T62" s="581"/>
      <c r="U62" s="582"/>
      <c r="V62" s="583"/>
      <c r="AA62" s="33">
        <f>30*G62</f>
        <v>2085</v>
      </c>
      <c r="AH62" s="33">
        <f>30*G62</f>
        <v>2085</v>
      </c>
    </row>
    <row r="63" spans="1:34" ht="15.75" customHeight="1" hidden="1" thickBot="1">
      <c r="A63" s="1628" t="s">
        <v>61</v>
      </c>
      <c r="B63" s="1629"/>
      <c r="C63" s="1629"/>
      <c r="D63" s="1629"/>
      <c r="E63" s="1629"/>
      <c r="F63" s="1630"/>
      <c r="G63" s="268">
        <f>G60+G55+G52+G49+G46+G45+G42+G39+G34+G31+G28+G26</f>
        <v>33.5</v>
      </c>
      <c r="H63" s="269">
        <f>H60+H55+H52+H49+H46+H45+H42+H39+H34+H31+H28+H26</f>
        <v>1005</v>
      </c>
      <c r="I63" s="269"/>
      <c r="J63" s="270"/>
      <c r="K63" s="290"/>
      <c r="L63" s="291"/>
      <c r="M63" s="161"/>
      <c r="N63" s="271"/>
      <c r="O63" s="1573"/>
      <c r="P63" s="1574"/>
      <c r="Q63" s="272"/>
      <c r="R63" s="1573"/>
      <c r="S63" s="1574"/>
      <c r="T63" s="272"/>
      <c r="U63" s="273"/>
      <c r="V63" s="180"/>
      <c r="AA63" s="33">
        <f>30*G63</f>
        <v>1005</v>
      </c>
      <c r="AH63" s="33">
        <f>30*G63</f>
        <v>1005</v>
      </c>
    </row>
    <row r="64" spans="1:34" s="171" customFormat="1" ht="16.5" customHeight="1" thickBot="1">
      <c r="A64" s="1635" t="s">
        <v>122</v>
      </c>
      <c r="B64" s="1636"/>
      <c r="C64" s="1636"/>
      <c r="D64" s="1636"/>
      <c r="E64" s="1636"/>
      <c r="F64" s="1637"/>
      <c r="G64" s="101">
        <f>G61+G56+G53+G50+G47+G43+G40+G35+G32+G29</f>
        <v>36</v>
      </c>
      <c r="H64" s="102">
        <f>H61+H56+H53+H50+H47+H43+H40+H35+H32+H29</f>
        <v>1080</v>
      </c>
      <c r="I64" s="383">
        <f>SUM(I26:I61)</f>
        <v>114</v>
      </c>
      <c r="J64" s="283" t="s">
        <v>269</v>
      </c>
      <c r="K64" s="292" t="s">
        <v>296</v>
      </c>
      <c r="L64" s="292" t="s">
        <v>329</v>
      </c>
      <c r="M64" s="103">
        <f>SUM(M26:M61)</f>
        <v>966</v>
      </c>
      <c r="N64" s="700" t="s">
        <v>331</v>
      </c>
      <c r="O64" s="2047" t="s">
        <v>330</v>
      </c>
      <c r="P64" s="2048"/>
      <c r="Q64" s="274"/>
      <c r="R64" s="1534" t="s">
        <v>266</v>
      </c>
      <c r="S64" s="1535"/>
      <c r="T64" s="572" t="s">
        <v>163</v>
      </c>
      <c r="U64" s="105"/>
      <c r="V64" s="178"/>
      <c r="AA64" s="33">
        <f>30*G64</f>
        <v>1080</v>
      </c>
      <c r="AH64" s="33">
        <f>30*G64</f>
        <v>1080</v>
      </c>
    </row>
    <row r="65" spans="1:22" ht="22.5" customHeight="1">
      <c r="A65" s="1750" t="s">
        <v>118</v>
      </c>
      <c r="B65" s="1751"/>
      <c r="C65" s="1751"/>
      <c r="D65" s="1751"/>
      <c r="E65" s="1751"/>
      <c r="F65" s="1751"/>
      <c r="G65" s="1752"/>
      <c r="H65" s="1752"/>
      <c r="I65" s="1752"/>
      <c r="J65" s="1752"/>
      <c r="K65" s="1752"/>
      <c r="L65" s="1752"/>
      <c r="M65" s="1752"/>
      <c r="N65" s="1752"/>
      <c r="O65" s="1752"/>
      <c r="P65" s="1752"/>
      <c r="Q65" s="1752"/>
      <c r="R65" s="1752"/>
      <c r="S65" s="1752"/>
      <c r="T65" s="1752"/>
      <c r="U65" s="1752"/>
      <c r="V65" s="1753"/>
    </row>
    <row r="66" spans="1:22" s="427" customFormat="1" ht="15.75" customHeight="1" thickBot="1">
      <c r="A66" s="1594" t="s">
        <v>168</v>
      </c>
      <c r="B66" s="1595"/>
      <c r="C66" s="1595"/>
      <c r="D66" s="1595"/>
      <c r="E66" s="1595"/>
      <c r="F66" s="1595"/>
      <c r="G66" s="1595"/>
      <c r="H66" s="1595"/>
      <c r="I66" s="1595"/>
      <c r="J66" s="1595"/>
      <c r="K66" s="1595"/>
      <c r="L66" s="1595"/>
      <c r="M66" s="1595"/>
      <c r="N66" s="1595"/>
      <c r="O66" s="1595"/>
      <c r="P66" s="1595"/>
      <c r="Q66" s="1595"/>
      <c r="R66" s="1595"/>
      <c r="S66" s="1595"/>
      <c r="T66" s="1595"/>
      <c r="U66" s="1595"/>
      <c r="V66" s="1596"/>
    </row>
    <row r="67" spans="1:22" s="427" customFormat="1" ht="15.75" customHeight="1" thickBot="1">
      <c r="A67" s="1594" t="s">
        <v>169</v>
      </c>
      <c r="B67" s="1595"/>
      <c r="C67" s="1595"/>
      <c r="D67" s="1595"/>
      <c r="E67" s="1595"/>
      <c r="F67" s="1595"/>
      <c r="G67" s="1595"/>
      <c r="H67" s="1595"/>
      <c r="I67" s="1595"/>
      <c r="J67" s="1595"/>
      <c r="K67" s="1595"/>
      <c r="L67" s="1595"/>
      <c r="M67" s="1595"/>
      <c r="N67" s="1595"/>
      <c r="O67" s="1595"/>
      <c r="P67" s="1595"/>
      <c r="Q67" s="1595"/>
      <c r="R67" s="1595"/>
      <c r="S67" s="1595"/>
      <c r="T67" s="1595"/>
      <c r="U67" s="1595"/>
      <c r="V67" s="1596"/>
    </row>
    <row r="68" spans="1:35" s="78" customFormat="1" ht="31.5" hidden="1">
      <c r="A68" s="220" t="s">
        <v>116</v>
      </c>
      <c r="B68" s="175" t="s">
        <v>69</v>
      </c>
      <c r="C68" s="196"/>
      <c r="D68" s="222"/>
      <c r="E68" s="243"/>
      <c r="F68" s="106"/>
      <c r="G68" s="702">
        <f>G69+G70</f>
        <v>6.5</v>
      </c>
      <c r="H68" s="198">
        <f aca="true" t="shared" si="3" ref="H68:H73">G68*30</f>
        <v>195</v>
      </c>
      <c r="I68" s="230"/>
      <c r="J68" s="16"/>
      <c r="K68" s="16"/>
      <c r="L68" s="16"/>
      <c r="M68" s="233"/>
      <c r="N68" s="192"/>
      <c r="O68" s="1553"/>
      <c r="P68" s="1554"/>
      <c r="Q68" s="234"/>
      <c r="R68" s="1553"/>
      <c r="S68" s="1554"/>
      <c r="T68" s="234"/>
      <c r="U68" s="108"/>
      <c r="V68" s="107"/>
      <c r="AH68" s="78" t="s">
        <v>315</v>
      </c>
      <c r="AI68" s="809">
        <f>SUMIF(AG$68:AG$82,1,G$68:G$82)</f>
        <v>11</v>
      </c>
    </row>
    <row r="69" spans="1:35" s="78" customFormat="1" ht="15.75" hidden="1">
      <c r="A69" s="223"/>
      <c r="B69" s="17" t="s">
        <v>41</v>
      </c>
      <c r="C69" s="203"/>
      <c r="D69" s="208"/>
      <c r="E69" s="248"/>
      <c r="F69" s="248"/>
      <c r="G69" s="703">
        <v>2.5</v>
      </c>
      <c r="H69" s="7">
        <f t="shared" si="3"/>
        <v>75</v>
      </c>
      <c r="I69" s="230"/>
      <c r="J69" s="16"/>
      <c r="K69" s="16"/>
      <c r="L69" s="16"/>
      <c r="M69" s="233"/>
      <c r="N69" s="19"/>
      <c r="O69" s="1532"/>
      <c r="P69" s="1533"/>
      <c r="Q69" s="234"/>
      <c r="R69" s="1532"/>
      <c r="S69" s="1533"/>
      <c r="T69" s="234"/>
      <c r="U69" s="108"/>
      <c r="V69" s="107"/>
      <c r="AH69" s="78" t="s">
        <v>316</v>
      </c>
      <c r="AI69" s="809">
        <f>SUMIF(AG$68:AG$82,2,G$68:G$82)</f>
        <v>6</v>
      </c>
    </row>
    <row r="70" spans="1:35" s="78" customFormat="1" ht="15.75" hidden="1">
      <c r="A70" s="19" t="s">
        <v>193</v>
      </c>
      <c r="B70" s="109" t="s">
        <v>42</v>
      </c>
      <c r="C70" s="203">
        <v>4</v>
      </c>
      <c r="D70" s="208"/>
      <c r="E70" s="248"/>
      <c r="F70" s="248"/>
      <c r="G70" s="702">
        <v>4</v>
      </c>
      <c r="H70" s="198">
        <f t="shared" si="3"/>
        <v>120</v>
      </c>
      <c r="I70" s="230">
        <v>12</v>
      </c>
      <c r="J70" s="16" t="s">
        <v>257</v>
      </c>
      <c r="K70" s="16"/>
      <c r="L70" s="16" t="s">
        <v>256</v>
      </c>
      <c r="M70" s="233">
        <f>H70-I70</f>
        <v>108</v>
      </c>
      <c r="N70" s="19"/>
      <c r="O70" s="1532"/>
      <c r="P70" s="1533"/>
      <c r="Q70" s="234"/>
      <c r="R70" s="1532" t="s">
        <v>163</v>
      </c>
      <c r="S70" s="1533"/>
      <c r="T70" s="234"/>
      <c r="U70" s="108"/>
      <c r="V70" s="107"/>
      <c r="AG70" s="78">
        <v>2</v>
      </c>
      <c r="AH70" s="78" t="s">
        <v>22</v>
      </c>
      <c r="AI70" s="809">
        <f>SUMIF(AG$68:AG$82,3,G$68:G$82)</f>
        <v>0</v>
      </c>
    </row>
    <row r="71" spans="1:35" s="78" customFormat="1" ht="31.5" hidden="1">
      <c r="A71" s="220" t="s">
        <v>117</v>
      </c>
      <c r="B71" s="428" t="s">
        <v>62</v>
      </c>
      <c r="C71" s="196"/>
      <c r="D71" s="208"/>
      <c r="E71" s="239"/>
      <c r="F71" s="239"/>
      <c r="G71" s="698">
        <v>3</v>
      </c>
      <c r="H71" s="198">
        <f t="shared" si="3"/>
        <v>90</v>
      </c>
      <c r="I71" s="208"/>
      <c r="J71" s="16"/>
      <c r="K71" s="214"/>
      <c r="L71" s="214"/>
      <c r="M71" s="236"/>
      <c r="N71" s="19"/>
      <c r="O71" s="1532"/>
      <c r="P71" s="1533"/>
      <c r="Q71" s="202"/>
      <c r="R71" s="1557"/>
      <c r="S71" s="1558"/>
      <c r="T71" s="234"/>
      <c r="U71" s="108"/>
      <c r="V71" s="107"/>
      <c r="AI71" s="809">
        <f>SUM(AI68:AI70)</f>
        <v>17</v>
      </c>
    </row>
    <row r="72" spans="1:22" s="605" customFormat="1" ht="15.75" hidden="1">
      <c r="A72" s="223"/>
      <c r="B72" s="17" t="s">
        <v>41</v>
      </c>
      <c r="C72" s="203"/>
      <c r="D72" s="208"/>
      <c r="E72" s="248"/>
      <c r="F72" s="248"/>
      <c r="G72" s="703">
        <v>1</v>
      </c>
      <c r="H72" s="7">
        <f t="shared" si="3"/>
        <v>30</v>
      </c>
      <c r="I72" s="230"/>
      <c r="J72" s="16"/>
      <c r="K72" s="599"/>
      <c r="L72" s="599"/>
      <c r="M72" s="600"/>
      <c r="N72" s="601"/>
      <c r="O72" s="1532"/>
      <c r="P72" s="1533"/>
      <c r="Q72" s="602"/>
      <c r="R72" s="1557"/>
      <c r="S72" s="1558"/>
      <c r="T72" s="602"/>
      <c r="U72" s="603"/>
      <c r="V72" s="604"/>
    </row>
    <row r="73" spans="1:33" s="78" customFormat="1" ht="15.75" hidden="1">
      <c r="A73" s="19" t="s">
        <v>194</v>
      </c>
      <c r="B73" s="29" t="s">
        <v>42</v>
      </c>
      <c r="C73" s="203"/>
      <c r="D73" s="203">
        <v>3</v>
      </c>
      <c r="E73" s="248"/>
      <c r="F73" s="248"/>
      <c r="G73" s="702">
        <v>2</v>
      </c>
      <c r="H73" s="198">
        <f t="shared" si="3"/>
        <v>60</v>
      </c>
      <c r="I73" s="230">
        <v>8</v>
      </c>
      <c r="J73" s="172">
        <v>8</v>
      </c>
      <c r="K73" s="214"/>
      <c r="L73" s="214"/>
      <c r="M73" s="233">
        <f>H73-I73</f>
        <v>52</v>
      </c>
      <c r="N73" s="19"/>
      <c r="O73" s="1532"/>
      <c r="P73" s="1533"/>
      <c r="Q73" s="704">
        <v>8</v>
      </c>
      <c r="R73" s="1557"/>
      <c r="S73" s="1558"/>
      <c r="T73" s="234"/>
      <c r="U73" s="108"/>
      <c r="V73" s="107"/>
      <c r="AG73" s="78">
        <v>2</v>
      </c>
    </row>
    <row r="74" spans="1:22" s="78" customFormat="1" ht="36" customHeight="1" hidden="1">
      <c r="A74" s="220" t="s">
        <v>195</v>
      </c>
      <c r="B74" s="182" t="s">
        <v>51</v>
      </c>
      <c r="C74" s="429"/>
      <c r="D74" s="430"/>
      <c r="E74" s="115"/>
      <c r="F74" s="119"/>
      <c r="G74" s="705">
        <f>G75+G76</f>
        <v>7.5</v>
      </c>
      <c r="H74" s="121">
        <f>PRODUCT(G74,30)</f>
        <v>225</v>
      </c>
      <c r="I74" s="431"/>
      <c r="J74" s="431"/>
      <c r="K74" s="431"/>
      <c r="L74" s="431"/>
      <c r="M74" s="432"/>
      <c r="N74" s="181"/>
      <c r="O74" s="1532"/>
      <c r="P74" s="1533"/>
      <c r="Q74" s="433"/>
      <c r="R74" s="1557"/>
      <c r="S74" s="1558"/>
      <c r="T74" s="434"/>
      <c r="U74" s="431"/>
      <c r="V74" s="435"/>
    </row>
    <row r="75" spans="1:22" s="78" customFormat="1" ht="18.75" customHeight="1" hidden="1">
      <c r="A75" s="223"/>
      <c r="B75" s="17" t="s">
        <v>41</v>
      </c>
      <c r="C75" s="203"/>
      <c r="D75" s="208"/>
      <c r="E75" s="248"/>
      <c r="F75" s="204"/>
      <c r="G75" s="699">
        <v>3.5</v>
      </c>
      <c r="H75" s="4">
        <f>PRODUCT(G75,30)</f>
        <v>105</v>
      </c>
      <c r="I75" s="214"/>
      <c r="J75" s="208"/>
      <c r="K75" s="214"/>
      <c r="L75" s="16"/>
      <c r="M75" s="236"/>
      <c r="N75" s="19"/>
      <c r="O75" s="1532"/>
      <c r="P75" s="1533"/>
      <c r="Q75" s="436"/>
      <c r="R75" s="1557"/>
      <c r="S75" s="1558"/>
      <c r="T75" s="275"/>
      <c r="U75" s="6"/>
      <c r="V75" s="107"/>
    </row>
    <row r="76" spans="1:33" s="78" customFormat="1" ht="20.25" customHeight="1" hidden="1">
      <c r="A76" s="19" t="s">
        <v>196</v>
      </c>
      <c r="B76" s="29" t="s">
        <v>42</v>
      </c>
      <c r="C76" s="203">
        <v>2</v>
      </c>
      <c r="D76" s="208"/>
      <c r="E76" s="248"/>
      <c r="F76" s="204"/>
      <c r="G76" s="706">
        <v>4</v>
      </c>
      <c r="H76" s="11">
        <f>PRODUCT(G76,30)</f>
        <v>120</v>
      </c>
      <c r="I76" s="203">
        <v>10</v>
      </c>
      <c r="J76" s="16" t="s">
        <v>257</v>
      </c>
      <c r="K76" s="16"/>
      <c r="L76" s="16" t="s">
        <v>265</v>
      </c>
      <c r="M76" s="236">
        <f>H76-I76</f>
        <v>110</v>
      </c>
      <c r="N76" s="19"/>
      <c r="O76" s="1532" t="s">
        <v>266</v>
      </c>
      <c r="P76" s="1533"/>
      <c r="Q76" s="20"/>
      <c r="R76" s="1557"/>
      <c r="S76" s="1558"/>
      <c r="T76" s="275"/>
      <c r="U76" s="6"/>
      <c r="V76" s="107"/>
      <c r="AG76" s="78">
        <v>1</v>
      </c>
    </row>
    <row r="77" spans="1:22" s="78" customFormat="1" ht="15.75" hidden="1">
      <c r="A77" s="220" t="s">
        <v>197</v>
      </c>
      <c r="B77" s="176" t="s">
        <v>120</v>
      </c>
      <c r="C77" s="429"/>
      <c r="D77" s="430"/>
      <c r="E77" s="115"/>
      <c r="F77" s="119"/>
      <c r="G77" s="705">
        <f>G78+G79</f>
        <v>5</v>
      </c>
      <c r="H77" s="229">
        <f aca="true" t="shared" si="4" ref="H77:H85">G77*30</f>
        <v>150</v>
      </c>
      <c r="I77" s="439"/>
      <c r="J77" s="65"/>
      <c r="K77" s="65"/>
      <c r="L77" s="65"/>
      <c r="M77" s="432"/>
      <c r="N77" s="440"/>
      <c r="O77" s="1532"/>
      <c r="P77" s="1533"/>
      <c r="Q77" s="441"/>
      <c r="R77" s="1557"/>
      <c r="S77" s="1558"/>
      <c r="T77" s="442"/>
      <c r="U77" s="112"/>
      <c r="V77" s="435"/>
    </row>
    <row r="78" spans="1:22" s="78" customFormat="1" ht="15.75" hidden="1">
      <c r="A78" s="223"/>
      <c r="B78" s="17" t="s">
        <v>41</v>
      </c>
      <c r="C78" s="203"/>
      <c r="D78" s="208"/>
      <c r="E78" s="248"/>
      <c r="F78" s="248"/>
      <c r="G78" s="699">
        <v>1</v>
      </c>
      <c r="H78" s="7">
        <f t="shared" si="4"/>
        <v>30</v>
      </c>
      <c r="I78" s="214"/>
      <c r="J78" s="16"/>
      <c r="K78" s="16"/>
      <c r="L78" s="16"/>
      <c r="M78" s="236"/>
      <c r="N78" s="19"/>
      <c r="O78" s="1532"/>
      <c r="P78" s="1533"/>
      <c r="Q78" s="202"/>
      <c r="R78" s="1557"/>
      <c r="S78" s="1558"/>
      <c r="T78" s="234"/>
      <c r="U78" s="108"/>
      <c r="V78" s="107"/>
    </row>
    <row r="79" spans="1:33" s="78" customFormat="1" ht="15.75" hidden="1">
      <c r="A79" s="19" t="s">
        <v>198</v>
      </c>
      <c r="B79" s="29" t="s">
        <v>42</v>
      </c>
      <c r="C79" s="203"/>
      <c r="D79" s="203">
        <v>2</v>
      </c>
      <c r="E79" s="248"/>
      <c r="F79" s="248"/>
      <c r="G79" s="698">
        <v>4</v>
      </c>
      <c r="H79" s="198">
        <f t="shared" si="4"/>
        <v>120</v>
      </c>
      <c r="I79" s="203">
        <v>6</v>
      </c>
      <c r="J79" s="16" t="s">
        <v>256</v>
      </c>
      <c r="K79" s="16"/>
      <c r="L79" s="16" t="s">
        <v>265</v>
      </c>
      <c r="M79" s="236">
        <f>H79-I79</f>
        <v>114</v>
      </c>
      <c r="N79" s="19"/>
      <c r="O79" s="1532" t="s">
        <v>83</v>
      </c>
      <c r="P79" s="1533"/>
      <c r="Q79" s="202"/>
      <c r="R79" s="1557"/>
      <c r="S79" s="1558"/>
      <c r="T79" s="234"/>
      <c r="U79" s="108"/>
      <c r="V79" s="107"/>
      <c r="AG79" s="78">
        <v>1</v>
      </c>
    </row>
    <row r="80" spans="1:22" s="78" customFormat="1" ht="31.5" hidden="1">
      <c r="A80" s="220" t="s">
        <v>199</v>
      </c>
      <c r="B80" s="195" t="s">
        <v>46</v>
      </c>
      <c r="C80" s="222"/>
      <c r="D80" s="208"/>
      <c r="E80" s="243"/>
      <c r="F80" s="106"/>
      <c r="G80" s="28">
        <f>G81+G82</f>
        <v>4</v>
      </c>
      <c r="H80" s="198">
        <f t="shared" si="4"/>
        <v>120</v>
      </c>
      <c r="I80" s="439"/>
      <c r="J80" s="65"/>
      <c r="K80" s="65"/>
      <c r="L80" s="65"/>
      <c r="M80" s="432"/>
      <c r="N80" s="20"/>
      <c r="O80" s="1532"/>
      <c r="P80" s="1533"/>
      <c r="Q80" s="234"/>
      <c r="R80" s="1557"/>
      <c r="S80" s="1558"/>
      <c r="T80" s="234"/>
      <c r="U80" s="108"/>
      <c r="V80" s="107"/>
    </row>
    <row r="81" spans="1:22" s="78" customFormat="1" ht="15.75" hidden="1">
      <c r="A81" s="223"/>
      <c r="B81" s="17" t="s">
        <v>41</v>
      </c>
      <c r="C81" s="203"/>
      <c r="D81" s="208"/>
      <c r="E81" s="248"/>
      <c r="F81" s="248"/>
      <c r="G81" s="205">
        <v>1</v>
      </c>
      <c r="H81" s="7">
        <f t="shared" si="4"/>
        <v>30</v>
      </c>
      <c r="I81" s="214"/>
      <c r="J81" s="16"/>
      <c r="K81" s="16"/>
      <c r="L81" s="16"/>
      <c r="M81" s="236"/>
      <c r="N81" s="19"/>
      <c r="O81" s="1532"/>
      <c r="P81" s="1533"/>
      <c r="Q81" s="202"/>
      <c r="R81" s="1557"/>
      <c r="S81" s="1558"/>
      <c r="T81" s="234"/>
      <c r="U81" s="108"/>
      <c r="V81" s="107"/>
    </row>
    <row r="82" spans="1:33" s="78" customFormat="1" ht="16.5" hidden="1" thickBot="1">
      <c r="A82" s="19" t="s">
        <v>200</v>
      </c>
      <c r="B82" s="109" t="s">
        <v>42</v>
      </c>
      <c r="C82" s="443">
        <v>2</v>
      </c>
      <c r="D82" s="444"/>
      <c r="E82" s="445"/>
      <c r="F82" s="445"/>
      <c r="G82" s="28">
        <v>3</v>
      </c>
      <c r="H82" s="198">
        <f t="shared" si="4"/>
        <v>90</v>
      </c>
      <c r="I82" s="214">
        <v>10</v>
      </c>
      <c r="J82" s="16" t="s">
        <v>257</v>
      </c>
      <c r="K82" s="214"/>
      <c r="L82" s="16" t="s">
        <v>265</v>
      </c>
      <c r="M82" s="236">
        <f>H82-I82</f>
        <v>80</v>
      </c>
      <c r="N82" s="90"/>
      <c r="O82" s="1538" t="s">
        <v>266</v>
      </c>
      <c r="P82" s="1539"/>
      <c r="Q82" s="446"/>
      <c r="R82" s="1557"/>
      <c r="S82" s="1558"/>
      <c r="T82" s="234"/>
      <c r="U82" s="108"/>
      <c r="V82" s="107"/>
      <c r="AG82" s="78">
        <v>1</v>
      </c>
    </row>
    <row r="83" spans="1:34" ht="24" customHeight="1" hidden="1" thickBot="1">
      <c r="A83" s="1625" t="s">
        <v>143</v>
      </c>
      <c r="B83" s="1626"/>
      <c r="C83" s="1626"/>
      <c r="D83" s="1626"/>
      <c r="E83" s="1626"/>
      <c r="F83" s="1627"/>
      <c r="G83" s="268">
        <f>G80+G77+G74+G71+G68</f>
        <v>26</v>
      </c>
      <c r="H83" s="361">
        <f t="shared" si="4"/>
        <v>780</v>
      </c>
      <c r="I83" s="447"/>
      <c r="J83" s="183"/>
      <c r="K83" s="183"/>
      <c r="L83" s="183"/>
      <c r="M83" s="448"/>
      <c r="N83" s="276"/>
      <c r="O83" s="1534"/>
      <c r="P83" s="1535"/>
      <c r="Q83" s="276"/>
      <c r="R83" s="1577"/>
      <c r="S83" s="1565"/>
      <c r="T83" s="277"/>
      <c r="U83" s="278"/>
      <c r="V83" s="180"/>
      <c r="AA83" s="33">
        <f>30*G83</f>
        <v>780</v>
      </c>
      <c r="AH83" s="33">
        <f>30*G83</f>
        <v>780</v>
      </c>
    </row>
    <row r="84" spans="1:34" ht="16.5" hidden="1" thickBot="1">
      <c r="A84" s="1628" t="s">
        <v>61</v>
      </c>
      <c r="B84" s="1629"/>
      <c r="C84" s="1629"/>
      <c r="D84" s="1629"/>
      <c r="E84" s="1629"/>
      <c r="F84" s="1629"/>
      <c r="G84" s="268">
        <f>G81+G78+G75+G72+G69</f>
        <v>9</v>
      </c>
      <c r="H84" s="361">
        <f t="shared" si="4"/>
        <v>270</v>
      </c>
      <c r="I84" s="449"/>
      <c r="J84" s="447"/>
      <c r="K84" s="447"/>
      <c r="L84" s="447"/>
      <c r="M84" s="448"/>
      <c r="N84" s="271"/>
      <c r="O84" s="1573"/>
      <c r="P84" s="1574"/>
      <c r="Q84" s="276"/>
      <c r="R84" s="1577"/>
      <c r="S84" s="1565"/>
      <c r="T84" s="363"/>
      <c r="U84" s="278"/>
      <c r="V84" s="180"/>
      <c r="AA84" s="33">
        <f>30*G84</f>
        <v>270</v>
      </c>
      <c r="AH84" s="33">
        <f>30*G84</f>
        <v>270</v>
      </c>
    </row>
    <row r="85" spans="1:34" ht="16.5" thickBot="1">
      <c r="A85" s="1628" t="s">
        <v>144</v>
      </c>
      <c r="B85" s="1629"/>
      <c r="C85" s="1629"/>
      <c r="D85" s="1629"/>
      <c r="E85" s="1629"/>
      <c r="F85" s="1629"/>
      <c r="G85" s="268">
        <f>G82+G79+G76+G73+G70</f>
        <v>17</v>
      </c>
      <c r="H85" s="361">
        <f t="shared" si="4"/>
        <v>510</v>
      </c>
      <c r="I85" s="447">
        <f>SUM(I68:I82)</f>
        <v>46</v>
      </c>
      <c r="J85" s="707" t="s">
        <v>332</v>
      </c>
      <c r="K85" s="447"/>
      <c r="L85" s="632" t="s">
        <v>333</v>
      </c>
      <c r="M85" s="707">
        <f>SUM(M68:M82)</f>
        <v>464</v>
      </c>
      <c r="N85" s="700"/>
      <c r="O85" s="2047" t="s">
        <v>270</v>
      </c>
      <c r="P85" s="2048"/>
      <c r="Q85" s="700" t="s">
        <v>257</v>
      </c>
      <c r="R85" s="2053" t="s">
        <v>163</v>
      </c>
      <c r="S85" s="2054"/>
      <c r="T85" s="277"/>
      <c r="U85" s="278"/>
      <c r="V85" s="180"/>
      <c r="AA85" s="33">
        <f>30*G85</f>
        <v>510</v>
      </c>
      <c r="AH85" s="33">
        <f>30*G85</f>
        <v>510</v>
      </c>
    </row>
    <row r="86" spans="1:22" ht="16.5" thickBot="1">
      <c r="A86" s="343"/>
      <c r="B86" s="364"/>
      <c r="C86" s="364"/>
      <c r="D86" s="364"/>
      <c r="E86" s="364"/>
      <c r="F86" s="364"/>
      <c r="G86" s="348"/>
      <c r="H86" s="450"/>
      <c r="I86" s="451"/>
      <c r="J86" s="452"/>
      <c r="K86" s="452"/>
      <c r="L86" s="452"/>
      <c r="M86" s="451"/>
      <c r="N86" s="358"/>
      <c r="O86" s="358"/>
      <c r="P86" s="550"/>
      <c r="Q86" s="358"/>
      <c r="R86" s="551"/>
      <c r="S86" s="358"/>
      <c r="T86" s="534"/>
      <c r="U86" s="534"/>
      <c r="V86" s="552"/>
    </row>
    <row r="87" spans="1:23" ht="19.5" customHeight="1" thickBot="1">
      <c r="A87" s="1590" t="s">
        <v>224</v>
      </c>
      <c r="B87" s="1591"/>
      <c r="C87" s="1591"/>
      <c r="D87" s="1591"/>
      <c r="E87" s="1591"/>
      <c r="F87" s="1591"/>
      <c r="G87" s="1591"/>
      <c r="H87" s="1591"/>
      <c r="I87" s="1591"/>
      <c r="J87" s="1591"/>
      <c r="K87" s="1591"/>
      <c r="L87" s="1591"/>
      <c r="M87" s="1591"/>
      <c r="N87" s="1591"/>
      <c r="O87" s="1591"/>
      <c r="P87" s="1591"/>
      <c r="Q87" s="1591"/>
      <c r="R87" s="1591"/>
      <c r="S87" s="1591"/>
      <c r="T87" s="1591"/>
      <c r="U87" s="1592"/>
      <c r="V87" s="1593"/>
      <c r="W87" s="454"/>
    </row>
    <row r="88" spans="1:35" ht="31.5" hidden="1">
      <c r="A88" s="711"/>
      <c r="B88" s="709" t="s">
        <v>225</v>
      </c>
      <c r="C88" s="711"/>
      <c r="D88" s="711"/>
      <c r="E88" s="711"/>
      <c r="F88" s="712"/>
      <c r="G88" s="713">
        <v>9</v>
      </c>
      <c r="H88" s="714">
        <f>G88*30</f>
        <v>270</v>
      </c>
      <c r="I88" s="715"/>
      <c r="J88" s="716"/>
      <c r="K88" s="716"/>
      <c r="L88" s="716"/>
      <c r="M88" s="717"/>
      <c r="N88" s="718"/>
      <c r="O88" s="2055"/>
      <c r="P88" s="2056"/>
      <c r="Q88" s="718"/>
      <c r="R88" s="2057"/>
      <c r="S88" s="2058"/>
      <c r="T88" s="719"/>
      <c r="U88" s="720"/>
      <c r="V88" s="721"/>
      <c r="AH88" s="78" t="s">
        <v>315</v>
      </c>
      <c r="AI88" s="809">
        <f>SUMIF(AG$88:AG$94,1,G$88:G$94)</f>
        <v>4</v>
      </c>
    </row>
    <row r="89" spans="1:35" ht="15.75" hidden="1">
      <c r="A89" s="722"/>
      <c r="B89" s="710" t="s">
        <v>42</v>
      </c>
      <c r="C89" s="722" t="s">
        <v>58</v>
      </c>
      <c r="D89" s="722"/>
      <c r="E89" s="722"/>
      <c r="F89" s="723"/>
      <c r="G89" s="724">
        <v>1.5</v>
      </c>
      <c r="H89" s="725">
        <f aca="true" t="shared" si="5" ref="H89:H94">G89*30</f>
        <v>45</v>
      </c>
      <c r="I89" s="726">
        <v>12</v>
      </c>
      <c r="J89" s="727">
        <v>8</v>
      </c>
      <c r="K89" s="727">
        <v>4</v>
      </c>
      <c r="L89" s="728"/>
      <c r="M89" s="729">
        <f>H89-I89</f>
        <v>33</v>
      </c>
      <c r="N89" s="730"/>
      <c r="O89" s="2049" t="s">
        <v>163</v>
      </c>
      <c r="P89" s="2050"/>
      <c r="Q89" s="730"/>
      <c r="R89" s="2059"/>
      <c r="S89" s="2060"/>
      <c r="T89" s="731"/>
      <c r="U89" s="732"/>
      <c r="V89" s="733"/>
      <c r="AG89" s="33">
        <v>1</v>
      </c>
      <c r="AH89" s="78" t="s">
        <v>316</v>
      </c>
      <c r="AI89" s="809">
        <f>SUMIF(AG$88:AG$94,2,G$88:G$94)</f>
        <v>7.5</v>
      </c>
    </row>
    <row r="90" spans="1:35" ht="15.75" hidden="1">
      <c r="A90" s="722"/>
      <c r="B90" s="710" t="s">
        <v>42</v>
      </c>
      <c r="C90" s="734" t="s">
        <v>334</v>
      </c>
      <c r="D90" s="735"/>
      <c r="E90" s="736"/>
      <c r="F90" s="737"/>
      <c r="G90" s="738">
        <v>3.5</v>
      </c>
      <c r="H90" s="739">
        <f t="shared" si="5"/>
        <v>105</v>
      </c>
      <c r="I90" s="740">
        <v>12</v>
      </c>
      <c r="J90" s="741">
        <v>8</v>
      </c>
      <c r="K90" s="741">
        <v>4</v>
      </c>
      <c r="L90" s="742"/>
      <c r="M90" s="729">
        <f>H90-I90</f>
        <v>93</v>
      </c>
      <c r="N90" s="730"/>
      <c r="O90" s="2049"/>
      <c r="P90" s="2050"/>
      <c r="Q90" s="743" t="s">
        <v>163</v>
      </c>
      <c r="R90" s="2059"/>
      <c r="S90" s="2060"/>
      <c r="T90" s="731"/>
      <c r="U90" s="732"/>
      <c r="V90" s="733"/>
      <c r="AG90" s="33">
        <v>2</v>
      </c>
      <c r="AH90" s="78" t="s">
        <v>22</v>
      </c>
      <c r="AI90" s="809">
        <f>SUMIF(AG$88:AG$94,3,G$88:G$94)</f>
        <v>0</v>
      </c>
    </row>
    <row r="91" spans="1:35" ht="15.75" hidden="1">
      <c r="A91" s="722"/>
      <c r="B91" s="710" t="s">
        <v>335</v>
      </c>
      <c r="C91" s="735">
        <v>4</v>
      </c>
      <c r="D91" s="734"/>
      <c r="E91" s="736"/>
      <c r="F91" s="737"/>
      <c r="G91" s="738">
        <v>4</v>
      </c>
      <c r="H91" s="739">
        <f t="shared" si="5"/>
        <v>120</v>
      </c>
      <c r="I91" s="740">
        <v>12</v>
      </c>
      <c r="J91" s="741">
        <v>8</v>
      </c>
      <c r="K91" s="741">
        <v>4</v>
      </c>
      <c r="L91" s="742"/>
      <c r="M91" s="729">
        <f>H91-I91</f>
        <v>108</v>
      </c>
      <c r="N91" s="730"/>
      <c r="O91" s="2049"/>
      <c r="P91" s="2050"/>
      <c r="Q91" s="743"/>
      <c r="R91" s="2061" t="s">
        <v>163</v>
      </c>
      <c r="S91" s="2062"/>
      <c r="T91" s="731"/>
      <c r="U91" s="732"/>
      <c r="V91" s="733"/>
      <c r="AG91" s="33">
        <v>2</v>
      </c>
      <c r="AH91" s="78"/>
      <c r="AI91" s="809">
        <f>SUM(AI88:AI90)</f>
        <v>11.5</v>
      </c>
    </row>
    <row r="92" spans="1:22" ht="15.75" hidden="1">
      <c r="A92" s="722"/>
      <c r="B92" s="744" t="s">
        <v>226</v>
      </c>
      <c r="C92" s="722"/>
      <c r="D92" s="722"/>
      <c r="E92" s="722"/>
      <c r="F92" s="723"/>
      <c r="G92" s="745">
        <v>3.5</v>
      </c>
      <c r="H92" s="725">
        <f t="shared" si="5"/>
        <v>105</v>
      </c>
      <c r="I92" s="726"/>
      <c r="J92" s="728"/>
      <c r="K92" s="728"/>
      <c r="L92" s="728"/>
      <c r="M92" s="746"/>
      <c r="N92" s="730"/>
      <c r="O92" s="2049"/>
      <c r="P92" s="2050"/>
      <c r="Q92" s="743"/>
      <c r="R92" s="2051"/>
      <c r="S92" s="2052"/>
      <c r="T92" s="731"/>
      <c r="U92" s="732"/>
      <c r="V92" s="733"/>
    </row>
    <row r="93" spans="1:22" ht="15.75" hidden="1">
      <c r="A93" s="722"/>
      <c r="B93" s="747" t="s">
        <v>41</v>
      </c>
      <c r="C93" s="722"/>
      <c r="D93" s="722"/>
      <c r="E93" s="722"/>
      <c r="F93" s="723"/>
      <c r="G93" s="745">
        <v>1</v>
      </c>
      <c r="H93" s="725">
        <f t="shared" si="5"/>
        <v>30</v>
      </c>
      <c r="I93" s="726"/>
      <c r="J93" s="728"/>
      <c r="K93" s="728"/>
      <c r="L93" s="728"/>
      <c r="M93" s="746"/>
      <c r="N93" s="730"/>
      <c r="O93" s="2049"/>
      <c r="P93" s="2050"/>
      <c r="Q93" s="743"/>
      <c r="R93" s="2051"/>
      <c r="S93" s="2052"/>
      <c r="T93" s="731"/>
      <c r="U93" s="732"/>
      <c r="V93" s="733"/>
    </row>
    <row r="94" spans="1:33" ht="16.5" thickBot="1">
      <c r="A94" s="777"/>
      <c r="B94" s="748" t="s">
        <v>42</v>
      </c>
      <c r="C94" s="749">
        <v>2</v>
      </c>
      <c r="D94" s="750"/>
      <c r="E94" s="751"/>
      <c r="F94" s="752"/>
      <c r="G94" s="753">
        <v>2.5</v>
      </c>
      <c r="H94" s="754">
        <f t="shared" si="5"/>
        <v>75</v>
      </c>
      <c r="I94" s="755">
        <v>8</v>
      </c>
      <c r="J94" s="756">
        <v>6</v>
      </c>
      <c r="K94" s="757"/>
      <c r="L94" s="756">
        <v>2</v>
      </c>
      <c r="M94" s="758">
        <f>H94-I94</f>
        <v>67</v>
      </c>
      <c r="N94" s="759"/>
      <c r="O94" s="2074" t="s">
        <v>257</v>
      </c>
      <c r="P94" s="2075"/>
      <c r="Q94" s="783"/>
      <c r="R94" s="2076"/>
      <c r="S94" s="2077"/>
      <c r="T94" s="760"/>
      <c r="U94" s="761"/>
      <c r="V94" s="762"/>
      <c r="AG94" s="33">
        <v>1</v>
      </c>
    </row>
    <row r="95" spans="1:22" ht="24" customHeight="1" thickBot="1">
      <c r="A95" s="2063" t="s">
        <v>143</v>
      </c>
      <c r="B95" s="2064"/>
      <c r="C95" s="2064"/>
      <c r="D95" s="2064"/>
      <c r="E95" s="2064"/>
      <c r="F95" s="2065"/>
      <c r="G95" s="763">
        <f>G88+G92</f>
        <v>12.5</v>
      </c>
      <c r="H95" s="764">
        <f>H88+H92</f>
        <v>375</v>
      </c>
      <c r="I95" s="765"/>
      <c r="J95" s="766"/>
      <c r="K95" s="767"/>
      <c r="L95" s="767"/>
      <c r="M95" s="768"/>
      <c r="N95" s="769"/>
      <c r="O95" s="2066"/>
      <c r="P95" s="2067"/>
      <c r="Q95" s="770"/>
      <c r="R95" s="2068"/>
      <c r="S95" s="2069"/>
      <c r="T95" s="771"/>
      <c r="U95" s="772"/>
      <c r="V95" s="773"/>
    </row>
    <row r="96" spans="1:22" ht="16.5" thickBot="1">
      <c r="A96" s="2070" t="s">
        <v>61</v>
      </c>
      <c r="B96" s="2071"/>
      <c r="C96" s="2071"/>
      <c r="D96" s="2071"/>
      <c r="E96" s="2071"/>
      <c r="F96" s="2071"/>
      <c r="G96" s="763">
        <f>G93</f>
        <v>1</v>
      </c>
      <c r="H96" s="764">
        <f>H89+H93</f>
        <v>75</v>
      </c>
      <c r="I96" s="774"/>
      <c r="J96" s="765"/>
      <c r="K96" s="765"/>
      <c r="L96" s="765"/>
      <c r="M96" s="768"/>
      <c r="N96" s="775"/>
      <c r="O96" s="2072"/>
      <c r="P96" s="2073"/>
      <c r="Q96" s="776"/>
      <c r="R96" s="2078"/>
      <c r="S96" s="2079"/>
      <c r="T96" s="771"/>
      <c r="U96" s="772"/>
      <c r="V96" s="773"/>
    </row>
    <row r="97" spans="1:22" ht="16.5" thickBot="1">
      <c r="A97" s="2080" t="s">
        <v>144</v>
      </c>
      <c r="B97" s="2081"/>
      <c r="C97" s="2081"/>
      <c r="D97" s="2081"/>
      <c r="E97" s="2081"/>
      <c r="F97" s="2081"/>
      <c r="G97" s="778">
        <f>G90+G91+G94+G89</f>
        <v>11.5</v>
      </c>
      <c r="H97" s="779">
        <f>H90+H91+H94</f>
        <v>300</v>
      </c>
      <c r="I97" s="780">
        <f>SUM(I88:I94)</f>
        <v>44</v>
      </c>
      <c r="J97" s="780">
        <f>SUM(J88:J94)</f>
        <v>30</v>
      </c>
      <c r="K97" s="780">
        <f>SUM(K88:K94)</f>
        <v>12</v>
      </c>
      <c r="L97" s="780">
        <f>SUM(L88:L94)</f>
        <v>2</v>
      </c>
      <c r="M97" s="781">
        <v>210</v>
      </c>
      <c r="N97" s="782"/>
      <c r="O97" s="2082" t="s">
        <v>336</v>
      </c>
      <c r="P97" s="2083"/>
      <c r="Q97" s="770" t="s">
        <v>163</v>
      </c>
      <c r="R97" s="2084" t="s">
        <v>163</v>
      </c>
      <c r="S97" s="2085"/>
      <c r="T97" s="771"/>
      <c r="U97" s="772"/>
      <c r="V97" s="773"/>
    </row>
    <row r="98" spans="1:22" ht="22.5" customHeight="1" thickBot="1">
      <c r="A98" s="1597" t="s">
        <v>170</v>
      </c>
      <c r="B98" s="1598"/>
      <c r="C98" s="1598"/>
      <c r="D98" s="1598"/>
      <c r="E98" s="1598"/>
      <c r="F98" s="1598"/>
      <c r="G98" s="1598"/>
      <c r="H98" s="1598"/>
      <c r="I98" s="1633"/>
      <c r="J98" s="1633"/>
      <c r="K98" s="1633"/>
      <c r="L98" s="1633"/>
      <c r="M98" s="1633"/>
      <c r="N98" s="1633"/>
      <c r="O98" s="1633"/>
      <c r="P98" s="1633"/>
      <c r="Q98" s="1633"/>
      <c r="R98" s="1633"/>
      <c r="S98" s="1633"/>
      <c r="T98" s="1633"/>
      <c r="U98" s="1633"/>
      <c r="V98" s="1634"/>
    </row>
    <row r="99" spans="1:22" ht="15.75" customHeight="1" thickBot="1">
      <c r="A99" s="1597" t="s">
        <v>171</v>
      </c>
      <c r="B99" s="1598"/>
      <c r="C99" s="1598"/>
      <c r="D99" s="1598"/>
      <c r="E99" s="1598"/>
      <c r="F99" s="1598"/>
      <c r="G99" s="1598"/>
      <c r="H99" s="1598"/>
      <c r="I99" s="1598"/>
      <c r="J99" s="1598"/>
      <c r="K99" s="1598"/>
      <c r="L99" s="1598"/>
      <c r="M99" s="1598"/>
      <c r="N99" s="1598"/>
      <c r="O99" s="1598"/>
      <c r="P99" s="1598"/>
      <c r="Q99" s="1598"/>
      <c r="R99" s="1598"/>
      <c r="S99" s="1598"/>
      <c r="T99" s="1598"/>
      <c r="U99" s="1598"/>
      <c r="V99" s="1600"/>
    </row>
    <row r="100" spans="1:35" s="78" customFormat="1" ht="15.75" hidden="1">
      <c r="A100" s="194" t="s">
        <v>146</v>
      </c>
      <c r="B100" s="175" t="s">
        <v>145</v>
      </c>
      <c r="C100" s="196"/>
      <c r="D100" s="222"/>
      <c r="E100" s="455"/>
      <c r="F100" s="455"/>
      <c r="G100" s="660">
        <f>G101+G102</f>
        <v>6</v>
      </c>
      <c r="H100" s="221">
        <f aca="true" t="shared" si="6" ref="H100:H130">G100*30</f>
        <v>180</v>
      </c>
      <c r="I100" s="377"/>
      <c r="J100" s="222"/>
      <c r="K100" s="221"/>
      <c r="L100" s="219"/>
      <c r="M100" s="244"/>
      <c r="N100" s="58"/>
      <c r="O100" s="1547"/>
      <c r="P100" s="1548"/>
      <c r="Q100" s="456"/>
      <c r="R100" s="1547"/>
      <c r="S100" s="1548"/>
      <c r="T100" s="70"/>
      <c r="U100" s="59"/>
      <c r="V100" s="370"/>
      <c r="AH100" s="78" t="s">
        <v>315</v>
      </c>
      <c r="AI100" s="809">
        <f>SUMIF(AG$100:AG$140,1,G$100:G$140)</f>
        <v>3</v>
      </c>
    </row>
    <row r="101" spans="1:35" s="605" customFormat="1" ht="15.75" hidden="1">
      <c r="A101" s="223"/>
      <c r="B101" s="17" t="s">
        <v>41</v>
      </c>
      <c r="C101" s="203"/>
      <c r="D101" s="208"/>
      <c r="E101" s="438"/>
      <c r="F101" s="608"/>
      <c r="G101" s="665">
        <v>2.5</v>
      </c>
      <c r="H101" s="214">
        <f t="shared" si="6"/>
        <v>75</v>
      </c>
      <c r="I101" s="212"/>
      <c r="J101" s="16"/>
      <c r="K101" s="214"/>
      <c r="L101" s="16"/>
      <c r="M101" s="236"/>
      <c r="N101" s="19"/>
      <c r="O101" s="1532"/>
      <c r="P101" s="1533"/>
      <c r="Q101" s="20"/>
      <c r="R101" s="1532"/>
      <c r="S101" s="1533"/>
      <c r="T101" s="20"/>
      <c r="U101" s="457"/>
      <c r="V101" s="609"/>
      <c r="AH101" s="78" t="s">
        <v>316</v>
      </c>
      <c r="AI101" s="809">
        <f>SUMIF(AG$100:AG$140,2,G$100:G$140)</f>
        <v>30.5</v>
      </c>
    </row>
    <row r="102" spans="1:35" s="78" customFormat="1" ht="15.75" hidden="1">
      <c r="A102" s="19" t="s">
        <v>174</v>
      </c>
      <c r="B102" s="29" t="s">
        <v>42</v>
      </c>
      <c r="C102" s="203">
        <v>3</v>
      </c>
      <c r="D102" s="208"/>
      <c r="E102" s="438"/>
      <c r="F102" s="438"/>
      <c r="G102" s="617">
        <v>3.5</v>
      </c>
      <c r="H102" s="221">
        <f t="shared" si="6"/>
        <v>105</v>
      </c>
      <c r="I102" s="212">
        <v>12</v>
      </c>
      <c r="J102" s="172">
        <v>8</v>
      </c>
      <c r="K102" s="214"/>
      <c r="L102" s="16" t="s">
        <v>256</v>
      </c>
      <c r="M102" s="236">
        <f>H102-I102</f>
        <v>93</v>
      </c>
      <c r="N102" s="19"/>
      <c r="O102" s="1532"/>
      <c r="P102" s="1533"/>
      <c r="Q102" s="784" t="s">
        <v>163</v>
      </c>
      <c r="R102" s="1532"/>
      <c r="S102" s="1533"/>
      <c r="T102" s="20"/>
      <c r="U102" s="457"/>
      <c r="V102" s="609"/>
      <c r="AA102" s="677"/>
      <c r="AB102" s="678"/>
      <c r="AG102" s="78">
        <v>2</v>
      </c>
      <c r="AH102" s="78" t="s">
        <v>22</v>
      </c>
      <c r="AI102" s="809">
        <f>SUMIF(AG$100:AG$140,3,G$100:G$140)</f>
        <v>33</v>
      </c>
    </row>
    <row r="103" spans="1:35" s="78" customFormat="1" ht="30" customHeight="1" hidden="1">
      <c r="A103" s="220" t="s">
        <v>147</v>
      </c>
      <c r="B103" s="175" t="s">
        <v>148</v>
      </c>
      <c r="C103" s="196"/>
      <c r="D103" s="208"/>
      <c r="E103" s="437"/>
      <c r="F103" s="608"/>
      <c r="G103" s="660">
        <f>G104+G105</f>
        <v>3</v>
      </c>
      <c r="H103" s="221">
        <f t="shared" si="6"/>
        <v>90</v>
      </c>
      <c r="I103" s="230"/>
      <c r="J103" s="231"/>
      <c r="K103" s="231"/>
      <c r="L103" s="65"/>
      <c r="M103" s="236"/>
      <c r="N103" s="181"/>
      <c r="O103" s="1532"/>
      <c r="P103" s="1533"/>
      <c r="Q103" s="458"/>
      <c r="R103" s="1532"/>
      <c r="S103" s="1533"/>
      <c r="T103" s="433"/>
      <c r="U103" s="8"/>
      <c r="V103" s="609"/>
      <c r="AI103" s="809">
        <f>SUM(AI100:AI102)</f>
        <v>66.5</v>
      </c>
    </row>
    <row r="104" spans="1:22" s="78" customFormat="1" ht="21.75" customHeight="1" hidden="1">
      <c r="A104" s="223"/>
      <c r="B104" s="17" t="s">
        <v>41</v>
      </c>
      <c r="C104" s="203"/>
      <c r="D104" s="208"/>
      <c r="E104" s="438"/>
      <c r="F104" s="608"/>
      <c r="G104" s="665">
        <v>1.5</v>
      </c>
      <c r="H104" s="214">
        <f t="shared" si="6"/>
        <v>45</v>
      </c>
      <c r="I104" s="212"/>
      <c r="J104" s="16"/>
      <c r="K104" s="16"/>
      <c r="L104" s="16"/>
      <c r="M104" s="236"/>
      <c r="N104" s="19"/>
      <c r="O104" s="1532"/>
      <c r="P104" s="1533"/>
      <c r="Q104" s="20"/>
      <c r="R104" s="1532"/>
      <c r="S104" s="1533"/>
      <c r="T104" s="20"/>
      <c r="U104" s="5"/>
      <c r="V104" s="609"/>
    </row>
    <row r="105" spans="1:33" s="78" customFormat="1" ht="24" customHeight="1" hidden="1">
      <c r="A105" s="223" t="s">
        <v>149</v>
      </c>
      <c r="B105" s="29" t="s">
        <v>42</v>
      </c>
      <c r="C105" s="203"/>
      <c r="D105" s="203">
        <v>3</v>
      </c>
      <c r="E105" s="438"/>
      <c r="F105" s="438"/>
      <c r="G105" s="660">
        <v>1.5</v>
      </c>
      <c r="H105" s="221">
        <f t="shared" si="6"/>
        <v>45</v>
      </c>
      <c r="I105" s="230">
        <v>4</v>
      </c>
      <c r="J105" s="591">
        <v>4</v>
      </c>
      <c r="K105" s="231"/>
      <c r="L105" s="16"/>
      <c r="M105" s="459">
        <f>H105-I105</f>
        <v>41</v>
      </c>
      <c r="N105" s="181"/>
      <c r="O105" s="1532"/>
      <c r="P105" s="1533"/>
      <c r="Q105" s="79" t="s">
        <v>55</v>
      </c>
      <c r="R105" s="1532"/>
      <c r="S105" s="1533"/>
      <c r="T105" s="79"/>
      <c r="U105" s="8"/>
      <c r="V105" s="609"/>
      <c r="AA105" s="677"/>
      <c r="AG105" s="78">
        <v>2</v>
      </c>
    </row>
    <row r="106" spans="1:22" s="78" customFormat="1" ht="32.25" customHeight="1" hidden="1">
      <c r="A106" s="220" t="s">
        <v>201</v>
      </c>
      <c r="B106" s="29" t="s">
        <v>65</v>
      </c>
      <c r="C106" s="203"/>
      <c r="D106" s="208"/>
      <c r="E106" s="438"/>
      <c r="F106" s="438"/>
      <c r="G106" s="660">
        <f>G107+G108</f>
        <v>9.5</v>
      </c>
      <c r="H106" s="221">
        <f t="shared" si="6"/>
        <v>285</v>
      </c>
      <c r="I106" s="212"/>
      <c r="J106" s="16"/>
      <c r="K106" s="16"/>
      <c r="L106" s="16"/>
      <c r="M106" s="236"/>
      <c r="N106" s="19"/>
      <c r="O106" s="1532"/>
      <c r="P106" s="1533"/>
      <c r="Q106" s="20"/>
      <c r="R106" s="1532"/>
      <c r="S106" s="1533"/>
      <c r="T106" s="460"/>
      <c r="U106" s="457"/>
      <c r="V106" s="609"/>
    </row>
    <row r="107" spans="1:22" s="605" customFormat="1" ht="21.75" customHeight="1" hidden="1">
      <c r="A107" s="223"/>
      <c r="B107" s="17" t="s">
        <v>41</v>
      </c>
      <c r="C107" s="203"/>
      <c r="D107" s="208"/>
      <c r="E107" s="438"/>
      <c r="F107" s="608"/>
      <c r="G107" s="665">
        <v>3</v>
      </c>
      <c r="H107" s="214">
        <f t="shared" si="6"/>
        <v>90</v>
      </c>
      <c r="I107" s="212"/>
      <c r="J107" s="16"/>
      <c r="K107" s="16"/>
      <c r="L107" s="16"/>
      <c r="M107" s="236"/>
      <c r="N107" s="19"/>
      <c r="O107" s="1532"/>
      <c r="P107" s="1533"/>
      <c r="Q107" s="20"/>
      <c r="R107" s="1532"/>
      <c r="S107" s="1533"/>
      <c r="T107" s="20"/>
      <c r="U107" s="5"/>
      <c r="V107" s="609"/>
    </row>
    <row r="108" spans="1:33" s="78" customFormat="1" ht="24" customHeight="1" hidden="1">
      <c r="A108" s="223" t="s">
        <v>149</v>
      </c>
      <c r="B108" s="29" t="s">
        <v>42</v>
      </c>
      <c r="C108" s="203">
        <v>5</v>
      </c>
      <c r="D108" s="208"/>
      <c r="E108" s="438"/>
      <c r="F108" s="438"/>
      <c r="G108" s="660">
        <v>6.5</v>
      </c>
      <c r="H108" s="221">
        <f t="shared" si="6"/>
        <v>195</v>
      </c>
      <c r="I108" s="213">
        <v>12</v>
      </c>
      <c r="J108" s="172">
        <v>8</v>
      </c>
      <c r="K108" s="16" t="s">
        <v>256</v>
      </c>
      <c r="L108" s="16"/>
      <c r="M108" s="459">
        <f>H108-I108</f>
        <v>183</v>
      </c>
      <c r="N108" s="181"/>
      <c r="O108" s="1532"/>
      <c r="P108" s="1533"/>
      <c r="Q108" s="461"/>
      <c r="R108" s="1532"/>
      <c r="S108" s="1533"/>
      <c r="T108" s="785" t="s">
        <v>163</v>
      </c>
      <c r="U108" s="8"/>
      <c r="V108" s="609"/>
      <c r="AA108" s="677"/>
      <c r="AG108" s="78">
        <v>3</v>
      </c>
    </row>
    <row r="109" spans="1:33" s="605" customFormat="1" ht="31.5" hidden="1">
      <c r="A109" s="194" t="s">
        <v>202</v>
      </c>
      <c r="B109" s="29" t="s">
        <v>150</v>
      </c>
      <c r="C109" s="203">
        <v>3</v>
      </c>
      <c r="D109" s="208"/>
      <c r="E109" s="437"/>
      <c r="F109" s="437"/>
      <c r="G109" s="28">
        <v>3</v>
      </c>
      <c r="H109" s="221">
        <f t="shared" si="6"/>
        <v>90</v>
      </c>
      <c r="I109" s="212">
        <v>8</v>
      </c>
      <c r="J109" s="172">
        <v>8</v>
      </c>
      <c r="K109" s="16"/>
      <c r="L109" s="16"/>
      <c r="M109" s="236">
        <f>H109-I109</f>
        <v>82</v>
      </c>
      <c r="N109" s="19"/>
      <c r="O109" s="1532"/>
      <c r="P109" s="1533"/>
      <c r="Q109" s="786">
        <v>8</v>
      </c>
      <c r="R109" s="1532"/>
      <c r="S109" s="1533"/>
      <c r="T109" s="610"/>
      <c r="U109" s="5"/>
      <c r="V109" s="609"/>
      <c r="AA109" s="679"/>
      <c r="AG109" s="605">
        <v>2</v>
      </c>
    </row>
    <row r="110" spans="1:22" s="78" customFormat="1" ht="31.5" hidden="1">
      <c r="A110" s="220" t="s">
        <v>203</v>
      </c>
      <c r="B110" s="29" t="s">
        <v>68</v>
      </c>
      <c r="C110" s="203"/>
      <c r="D110" s="208"/>
      <c r="E110" s="438"/>
      <c r="F110" s="608"/>
      <c r="G110" s="28">
        <f>G111+G112</f>
        <v>4</v>
      </c>
      <c r="H110" s="221">
        <f t="shared" si="6"/>
        <v>120</v>
      </c>
      <c r="I110" s="212"/>
      <c r="J110" s="16"/>
      <c r="K110" s="16"/>
      <c r="L110" s="16"/>
      <c r="M110" s="236"/>
      <c r="N110" s="436"/>
      <c r="O110" s="1532"/>
      <c r="P110" s="1533"/>
      <c r="Q110" s="20"/>
      <c r="R110" s="1532"/>
      <c r="S110" s="1533"/>
      <c r="T110" s="20"/>
      <c r="U110" s="5"/>
      <c r="V110" s="609"/>
    </row>
    <row r="111" spans="1:33" s="78" customFormat="1" ht="15.75" hidden="1">
      <c r="A111" s="19" t="s">
        <v>210</v>
      </c>
      <c r="B111" s="29" t="s">
        <v>76</v>
      </c>
      <c r="C111" s="203">
        <v>2</v>
      </c>
      <c r="D111" s="208"/>
      <c r="E111" s="438"/>
      <c r="F111" s="438"/>
      <c r="G111" s="28">
        <v>3</v>
      </c>
      <c r="H111" s="221">
        <f t="shared" si="6"/>
        <v>90</v>
      </c>
      <c r="I111" s="213">
        <v>12</v>
      </c>
      <c r="J111" s="172">
        <v>8</v>
      </c>
      <c r="K111" s="16" t="s">
        <v>37</v>
      </c>
      <c r="L111" s="16"/>
      <c r="M111" s="32">
        <f>H111-I111</f>
        <v>78</v>
      </c>
      <c r="N111" s="436"/>
      <c r="O111" s="1532" t="s">
        <v>36</v>
      </c>
      <c r="P111" s="1533"/>
      <c r="Q111" s="20"/>
      <c r="R111" s="1532"/>
      <c r="S111" s="1533"/>
      <c r="T111" s="20"/>
      <c r="U111" s="5"/>
      <c r="V111" s="609"/>
      <c r="AA111" s="677"/>
      <c r="AG111" s="78">
        <v>1</v>
      </c>
    </row>
    <row r="112" spans="1:33" s="605" customFormat="1" ht="31.5" hidden="1">
      <c r="A112" s="19" t="s">
        <v>211</v>
      </c>
      <c r="B112" s="242" t="s">
        <v>84</v>
      </c>
      <c r="C112" s="203"/>
      <c r="D112" s="208"/>
      <c r="E112" s="438"/>
      <c r="F112" s="437">
        <v>3</v>
      </c>
      <c r="G112" s="28">
        <v>1</v>
      </c>
      <c r="H112" s="221">
        <f t="shared" si="6"/>
        <v>30</v>
      </c>
      <c r="I112" s="213">
        <v>4</v>
      </c>
      <c r="J112" s="16"/>
      <c r="K112" s="16"/>
      <c r="L112" s="16" t="s">
        <v>256</v>
      </c>
      <c r="M112" s="32">
        <f>H112-I112</f>
        <v>26</v>
      </c>
      <c r="N112" s="436"/>
      <c r="O112" s="1532"/>
      <c r="P112" s="1533"/>
      <c r="Q112" s="19" t="s">
        <v>256</v>
      </c>
      <c r="R112" s="1532"/>
      <c r="S112" s="1533"/>
      <c r="T112" s="20"/>
      <c r="U112" s="5"/>
      <c r="V112" s="609"/>
      <c r="AA112" s="679"/>
      <c r="AG112" s="605">
        <v>2</v>
      </c>
    </row>
    <row r="113" spans="1:22" s="605" customFormat="1" ht="31.5" hidden="1">
      <c r="A113" s="220" t="s">
        <v>204</v>
      </c>
      <c r="B113" s="175" t="s">
        <v>67</v>
      </c>
      <c r="C113" s="196"/>
      <c r="D113" s="222"/>
      <c r="E113" s="455"/>
      <c r="F113" s="455"/>
      <c r="G113" s="660">
        <f>G114+G115+G116</f>
        <v>11.5</v>
      </c>
      <c r="H113" s="221">
        <f t="shared" si="6"/>
        <v>345</v>
      </c>
      <c r="I113" s="213"/>
      <c r="J113" s="16"/>
      <c r="K113" s="16"/>
      <c r="L113" s="16"/>
      <c r="M113" s="32"/>
      <c r="N113" s="436"/>
      <c r="O113" s="1532"/>
      <c r="P113" s="1533"/>
      <c r="Q113" s="20"/>
      <c r="R113" s="1532"/>
      <c r="S113" s="1533"/>
      <c r="T113" s="20"/>
      <c r="U113" s="5"/>
      <c r="V113" s="609"/>
    </row>
    <row r="114" spans="1:22" s="78" customFormat="1" ht="16.5" customHeight="1" hidden="1">
      <c r="A114" s="223"/>
      <c r="B114" s="17" t="s">
        <v>41</v>
      </c>
      <c r="C114" s="203"/>
      <c r="D114" s="208"/>
      <c r="E114" s="438"/>
      <c r="F114" s="608"/>
      <c r="G114" s="699">
        <v>5</v>
      </c>
      <c r="H114" s="214">
        <f t="shared" si="6"/>
        <v>150</v>
      </c>
      <c r="I114" s="213"/>
      <c r="J114" s="16"/>
      <c r="K114" s="16"/>
      <c r="L114" s="16"/>
      <c r="M114" s="32"/>
      <c r="N114" s="436"/>
      <c r="O114" s="1532"/>
      <c r="P114" s="1533"/>
      <c r="Q114" s="20"/>
      <c r="R114" s="1532"/>
      <c r="S114" s="1533"/>
      <c r="T114" s="20"/>
      <c r="U114" s="5"/>
      <c r="V114" s="609"/>
    </row>
    <row r="115" spans="1:33" s="78" customFormat="1" ht="15.75" hidden="1">
      <c r="A115" s="223" t="s">
        <v>212</v>
      </c>
      <c r="B115" s="29" t="s">
        <v>42</v>
      </c>
      <c r="C115" s="203">
        <v>3</v>
      </c>
      <c r="D115" s="208"/>
      <c r="E115" s="438"/>
      <c r="F115" s="438"/>
      <c r="G115" s="698">
        <v>5</v>
      </c>
      <c r="H115" s="221">
        <f t="shared" si="6"/>
        <v>150</v>
      </c>
      <c r="I115" s="213">
        <v>12</v>
      </c>
      <c r="J115" s="172">
        <v>8</v>
      </c>
      <c r="K115" s="16" t="s">
        <v>256</v>
      </c>
      <c r="L115" s="16"/>
      <c r="M115" s="32">
        <f>H115-I115</f>
        <v>138</v>
      </c>
      <c r="N115" s="436"/>
      <c r="O115" s="1532"/>
      <c r="P115" s="1533"/>
      <c r="Q115" s="784" t="s">
        <v>163</v>
      </c>
      <c r="R115" s="1532"/>
      <c r="S115" s="1533"/>
      <c r="T115" s="20"/>
      <c r="U115" s="5"/>
      <c r="V115" s="609"/>
      <c r="AA115" s="677"/>
      <c r="AG115" s="78">
        <v>2</v>
      </c>
    </row>
    <row r="116" spans="1:33" s="78" customFormat="1" ht="50.25" customHeight="1" hidden="1">
      <c r="A116" s="16" t="s">
        <v>213</v>
      </c>
      <c r="B116" s="175" t="s">
        <v>85</v>
      </c>
      <c r="C116" s="203"/>
      <c r="D116" s="208"/>
      <c r="E116" s="437"/>
      <c r="F116" s="437">
        <v>4</v>
      </c>
      <c r="G116" s="660">
        <v>1.5</v>
      </c>
      <c r="H116" s="221">
        <f t="shared" si="6"/>
        <v>45</v>
      </c>
      <c r="I116" s="212">
        <v>4</v>
      </c>
      <c r="J116" s="16"/>
      <c r="K116" s="16"/>
      <c r="L116" s="16" t="s">
        <v>256</v>
      </c>
      <c r="M116" s="630">
        <v>26</v>
      </c>
      <c r="N116" s="19"/>
      <c r="O116" s="1532"/>
      <c r="P116" s="1533"/>
      <c r="Q116" s="19"/>
      <c r="R116" s="1566" t="s">
        <v>256</v>
      </c>
      <c r="S116" s="1567"/>
      <c r="T116" s="19"/>
      <c r="U116" s="16"/>
      <c r="V116" s="609"/>
      <c r="AA116" s="677"/>
      <c r="AG116" s="78">
        <v>2</v>
      </c>
    </row>
    <row r="117" spans="1:22" s="78" customFormat="1" ht="36" customHeight="1" hidden="1">
      <c r="A117" s="220" t="s">
        <v>205</v>
      </c>
      <c r="B117" s="463" t="s">
        <v>64</v>
      </c>
      <c r="C117" s="225"/>
      <c r="D117" s="226"/>
      <c r="E117" s="227"/>
      <c r="F117" s="611"/>
      <c r="G117" s="705">
        <f>G118+G119</f>
        <v>7.5</v>
      </c>
      <c r="H117" s="439">
        <f t="shared" si="6"/>
        <v>225</v>
      </c>
      <c r="I117" s="212"/>
      <c r="J117" s="16"/>
      <c r="K117" s="16"/>
      <c r="L117" s="16"/>
      <c r="M117" s="236"/>
      <c r="N117" s="19"/>
      <c r="O117" s="1532"/>
      <c r="P117" s="1533"/>
      <c r="Q117" s="20"/>
      <c r="R117" s="1566"/>
      <c r="S117" s="1567"/>
      <c r="T117" s="19"/>
      <c r="U117" s="16"/>
      <c r="V117" s="609"/>
    </row>
    <row r="118" spans="1:22" s="605" customFormat="1" ht="15.75" hidden="1">
      <c r="A118" s="223"/>
      <c r="B118" s="17" t="s">
        <v>41</v>
      </c>
      <c r="C118" s="203"/>
      <c r="D118" s="208"/>
      <c r="E118" s="248"/>
      <c r="F118" s="248"/>
      <c r="G118" s="699">
        <v>1.5</v>
      </c>
      <c r="H118" s="214">
        <f t="shared" si="6"/>
        <v>45</v>
      </c>
      <c r="I118" s="464"/>
      <c r="J118" s="444"/>
      <c r="K118" s="612"/>
      <c r="L118" s="93"/>
      <c r="M118" s="236"/>
      <c r="N118" s="256"/>
      <c r="O118" s="1532"/>
      <c r="P118" s="1533"/>
      <c r="Q118" s="90"/>
      <c r="R118" s="1532"/>
      <c r="S118" s="1533"/>
      <c r="T118" s="90"/>
      <c r="U118" s="5"/>
      <c r="V118" s="609"/>
    </row>
    <row r="119" spans="1:33" s="78" customFormat="1" ht="15.75" hidden="1">
      <c r="A119" s="223" t="s">
        <v>214</v>
      </c>
      <c r="B119" s="29" t="s">
        <v>42</v>
      </c>
      <c r="C119" s="203">
        <v>4</v>
      </c>
      <c r="D119" s="208"/>
      <c r="E119" s="248"/>
      <c r="F119" s="248"/>
      <c r="G119" s="698">
        <v>6</v>
      </c>
      <c r="H119" s="221">
        <f t="shared" si="6"/>
        <v>180</v>
      </c>
      <c r="I119" s="279">
        <v>12</v>
      </c>
      <c r="J119" s="172">
        <v>8</v>
      </c>
      <c r="K119" s="16" t="s">
        <v>256</v>
      </c>
      <c r="L119" s="16"/>
      <c r="M119" s="236">
        <f>H119-I119</f>
        <v>168</v>
      </c>
      <c r="N119" s="465"/>
      <c r="O119" s="1532"/>
      <c r="P119" s="1533"/>
      <c r="Q119" s="460"/>
      <c r="R119" s="1532" t="s">
        <v>163</v>
      </c>
      <c r="S119" s="1533"/>
      <c r="T119" s="20"/>
      <c r="U119" s="457"/>
      <c r="V119" s="609"/>
      <c r="AA119" s="677"/>
      <c r="AG119" s="78">
        <v>2</v>
      </c>
    </row>
    <row r="120" spans="1:22" s="78" customFormat="1" ht="36" customHeight="1" hidden="1">
      <c r="A120" s="220" t="s">
        <v>206</v>
      </c>
      <c r="B120" s="29" t="s">
        <v>151</v>
      </c>
      <c r="C120" s="466"/>
      <c r="D120" s="437"/>
      <c r="E120" s="438"/>
      <c r="F120" s="608"/>
      <c r="G120" s="673">
        <f>G121+G122</f>
        <v>8</v>
      </c>
      <c r="H120" s="221">
        <f t="shared" si="6"/>
        <v>240</v>
      </c>
      <c r="I120" s="377"/>
      <c r="J120" s="222"/>
      <c r="K120" s="221"/>
      <c r="L120" s="219"/>
      <c r="M120" s="244"/>
      <c r="N120" s="194"/>
      <c r="O120" s="1532"/>
      <c r="P120" s="1533"/>
      <c r="Q120" s="20"/>
      <c r="R120" s="1532"/>
      <c r="S120" s="1533"/>
      <c r="T120" s="19"/>
      <c r="U120" s="457"/>
      <c r="V120" s="609"/>
    </row>
    <row r="121" spans="1:22" s="605" customFormat="1" ht="15.75" hidden="1">
      <c r="A121" s="20"/>
      <c r="B121" s="241" t="s">
        <v>41</v>
      </c>
      <c r="C121" s="466"/>
      <c r="D121" s="437"/>
      <c r="E121" s="438"/>
      <c r="F121" s="438"/>
      <c r="G121" s="674">
        <v>2</v>
      </c>
      <c r="H121" s="214">
        <f t="shared" si="6"/>
        <v>60</v>
      </c>
      <c r="I121" s="31"/>
      <c r="J121" s="6"/>
      <c r="K121" s="4"/>
      <c r="L121" s="6"/>
      <c r="M121" s="236"/>
      <c r="N121" s="19"/>
      <c r="O121" s="1532"/>
      <c r="P121" s="1533"/>
      <c r="Q121" s="436"/>
      <c r="R121" s="1532"/>
      <c r="S121" s="1533"/>
      <c r="T121" s="436"/>
      <c r="U121" s="6"/>
      <c r="V121" s="609"/>
    </row>
    <row r="122" spans="1:33" s="78" customFormat="1" ht="15.75" hidden="1">
      <c r="A122" s="20" t="s">
        <v>215</v>
      </c>
      <c r="B122" s="29" t="s">
        <v>42</v>
      </c>
      <c r="C122" s="466">
        <v>5</v>
      </c>
      <c r="D122" s="437"/>
      <c r="E122" s="438"/>
      <c r="F122" s="438"/>
      <c r="G122" s="673">
        <v>6</v>
      </c>
      <c r="H122" s="221">
        <f t="shared" si="6"/>
        <v>180</v>
      </c>
      <c r="I122" s="230">
        <v>12</v>
      </c>
      <c r="J122" s="172">
        <v>8</v>
      </c>
      <c r="K122" s="16" t="s">
        <v>256</v>
      </c>
      <c r="L122" s="16"/>
      <c r="M122" s="233">
        <f>H122-I122</f>
        <v>168</v>
      </c>
      <c r="N122" s="440"/>
      <c r="O122" s="1532"/>
      <c r="P122" s="1533"/>
      <c r="Q122" s="79"/>
      <c r="R122" s="1532"/>
      <c r="S122" s="1533"/>
      <c r="T122" s="79" t="s">
        <v>163</v>
      </c>
      <c r="U122" s="6"/>
      <c r="V122" s="609"/>
      <c r="AA122" s="680"/>
      <c r="AG122" s="78">
        <v>3</v>
      </c>
    </row>
    <row r="123" spans="1:22" s="78" customFormat="1" ht="30" customHeight="1" hidden="1">
      <c r="A123" s="220" t="s">
        <v>207</v>
      </c>
      <c r="B123" s="242" t="s">
        <v>66</v>
      </c>
      <c r="C123" s="466"/>
      <c r="D123" s="437"/>
      <c r="E123" s="438"/>
      <c r="F123" s="438"/>
      <c r="G123" s="787">
        <f>G124+G125+G126</f>
        <v>9</v>
      </c>
      <c r="H123" s="221">
        <f t="shared" si="6"/>
        <v>270</v>
      </c>
      <c r="I123" s="230"/>
      <c r="J123" s="231"/>
      <c r="K123" s="231"/>
      <c r="L123" s="231"/>
      <c r="M123" s="236"/>
      <c r="N123" s="440"/>
      <c r="O123" s="1532"/>
      <c r="P123" s="1533"/>
      <c r="Q123" s="79"/>
      <c r="R123" s="1532"/>
      <c r="S123" s="1533"/>
      <c r="T123" s="462"/>
      <c r="U123" s="6"/>
      <c r="V123" s="609"/>
    </row>
    <row r="124" spans="1:22" s="605" customFormat="1" ht="18.75" customHeight="1" hidden="1">
      <c r="A124" s="220"/>
      <c r="B124" s="241" t="s">
        <v>41</v>
      </c>
      <c r="C124" s="466"/>
      <c r="D124" s="437"/>
      <c r="E124" s="438"/>
      <c r="F124" s="438"/>
      <c r="G124" s="787">
        <v>1.5</v>
      </c>
      <c r="H124" s="221">
        <f t="shared" si="6"/>
        <v>45</v>
      </c>
      <c r="I124" s="230"/>
      <c r="J124" s="231"/>
      <c r="K124" s="231"/>
      <c r="L124" s="231"/>
      <c r="M124" s="236"/>
      <c r="N124" s="440"/>
      <c r="O124" s="1532"/>
      <c r="P124" s="1533"/>
      <c r="Q124" s="79"/>
      <c r="R124" s="1532"/>
      <c r="S124" s="1533"/>
      <c r="T124" s="462"/>
      <c r="U124" s="6"/>
      <c r="V124" s="609"/>
    </row>
    <row r="125" spans="1:33" s="78" customFormat="1" ht="15.75" hidden="1">
      <c r="A125" s="223" t="s">
        <v>216</v>
      </c>
      <c r="B125" s="29" t="s">
        <v>42</v>
      </c>
      <c r="C125" s="203">
        <v>4</v>
      </c>
      <c r="D125" s="208"/>
      <c r="E125" s="438"/>
      <c r="F125" s="438"/>
      <c r="G125" s="698">
        <v>6</v>
      </c>
      <c r="H125" s="221">
        <f t="shared" si="6"/>
        <v>180</v>
      </c>
      <c r="I125" s="212">
        <v>8</v>
      </c>
      <c r="J125" s="172">
        <v>4</v>
      </c>
      <c r="K125" s="16" t="s">
        <v>256</v>
      </c>
      <c r="L125" s="16"/>
      <c r="M125" s="236">
        <f>H125-I125</f>
        <v>172</v>
      </c>
      <c r="N125" s="19"/>
      <c r="O125" s="1532"/>
      <c r="P125" s="1533"/>
      <c r="Q125" s="20"/>
      <c r="R125" s="2086" t="s">
        <v>257</v>
      </c>
      <c r="S125" s="2087"/>
      <c r="T125" s="460"/>
      <c r="U125" s="457"/>
      <c r="V125" s="609"/>
      <c r="AA125" s="677"/>
      <c r="AG125" s="78">
        <v>2</v>
      </c>
    </row>
    <row r="126" spans="1:33" s="78" customFormat="1" ht="15.75" hidden="1">
      <c r="A126" s="256" t="s">
        <v>217</v>
      </c>
      <c r="B126" s="242" t="s">
        <v>86</v>
      </c>
      <c r="C126" s="203"/>
      <c r="D126" s="208"/>
      <c r="E126" s="437">
        <v>5</v>
      </c>
      <c r="F126" s="608"/>
      <c r="G126" s="660">
        <v>1.5</v>
      </c>
      <c r="H126" s="221">
        <f t="shared" si="6"/>
        <v>45</v>
      </c>
      <c r="I126" s="212">
        <v>4</v>
      </c>
      <c r="J126" s="16"/>
      <c r="K126" s="16"/>
      <c r="L126" s="16" t="s">
        <v>256</v>
      </c>
      <c r="M126" s="236">
        <f>H126-I126</f>
        <v>41</v>
      </c>
      <c r="N126" s="19"/>
      <c r="O126" s="1532"/>
      <c r="P126" s="1533"/>
      <c r="Q126" s="20"/>
      <c r="R126" s="1532"/>
      <c r="S126" s="1533"/>
      <c r="T126" s="20" t="s">
        <v>256</v>
      </c>
      <c r="U126" s="457"/>
      <c r="V126" s="609"/>
      <c r="AA126" s="677"/>
      <c r="AG126" s="78">
        <v>3</v>
      </c>
    </row>
    <row r="127" spans="1:33" s="78" customFormat="1" ht="47.25" hidden="1">
      <c r="A127" s="19" t="s">
        <v>272</v>
      </c>
      <c r="B127" s="242" t="s">
        <v>172</v>
      </c>
      <c r="C127" s="203"/>
      <c r="D127" s="203">
        <v>5</v>
      </c>
      <c r="E127" s="243"/>
      <c r="F127" s="243"/>
      <c r="G127" s="28">
        <v>3</v>
      </c>
      <c r="H127" s="221">
        <f t="shared" si="6"/>
        <v>90</v>
      </c>
      <c r="I127" s="212">
        <v>8</v>
      </c>
      <c r="J127" s="172">
        <v>8</v>
      </c>
      <c r="K127" s="16"/>
      <c r="L127" s="16" t="s">
        <v>337</v>
      </c>
      <c r="M127" s="236">
        <f>H127-I127</f>
        <v>82</v>
      </c>
      <c r="N127" s="19"/>
      <c r="O127" s="1532"/>
      <c r="P127" s="1533"/>
      <c r="Q127" s="20"/>
      <c r="R127" s="1532"/>
      <c r="S127" s="1533"/>
      <c r="T127" s="20" t="s">
        <v>257</v>
      </c>
      <c r="U127" s="5"/>
      <c r="V127" s="609"/>
      <c r="AA127" s="677"/>
      <c r="AD127" s="78">
        <v>8</v>
      </c>
      <c r="AG127" s="78">
        <v>3</v>
      </c>
    </row>
    <row r="128" spans="1:30" s="78" customFormat="1" ht="57.75" customHeight="1" hidden="1">
      <c r="A128" s="220" t="s">
        <v>208</v>
      </c>
      <c r="B128" s="789" t="s">
        <v>173</v>
      </c>
      <c r="C128" s="196"/>
      <c r="D128" s="222"/>
      <c r="E128" s="243"/>
      <c r="F128" s="106"/>
      <c r="G128" s="28">
        <v>3</v>
      </c>
      <c r="H128" s="221">
        <v>90</v>
      </c>
      <c r="I128" s="212"/>
      <c r="J128" s="16"/>
      <c r="K128" s="16"/>
      <c r="L128" s="16"/>
      <c r="M128" s="236"/>
      <c r="N128" s="19"/>
      <c r="O128" s="1532"/>
      <c r="P128" s="1533"/>
      <c r="Q128" s="20"/>
      <c r="R128" s="1532"/>
      <c r="S128" s="1533"/>
      <c r="T128" s="460"/>
      <c r="U128" s="457"/>
      <c r="V128" s="609"/>
      <c r="AA128" s="677"/>
      <c r="AD128" s="78">
        <v>8</v>
      </c>
    </row>
    <row r="129" spans="1:33" s="78" customFormat="1" ht="15.75" hidden="1">
      <c r="A129" s="19" t="s">
        <v>218</v>
      </c>
      <c r="B129" s="790" t="s">
        <v>42</v>
      </c>
      <c r="C129" s="203"/>
      <c r="D129" s="203">
        <v>6</v>
      </c>
      <c r="E129" s="243"/>
      <c r="F129" s="243"/>
      <c r="G129" s="28">
        <v>3</v>
      </c>
      <c r="H129" s="221">
        <f t="shared" si="6"/>
        <v>90</v>
      </c>
      <c r="I129" s="212">
        <v>8</v>
      </c>
      <c r="J129" s="172">
        <v>8</v>
      </c>
      <c r="K129" s="16"/>
      <c r="L129" s="16"/>
      <c r="M129" s="236">
        <f>H129-I129</f>
        <v>82</v>
      </c>
      <c r="N129" s="19"/>
      <c r="O129" s="1532"/>
      <c r="P129" s="1533"/>
      <c r="Q129" s="20"/>
      <c r="R129" s="1532"/>
      <c r="S129" s="1533"/>
      <c r="T129" s="460"/>
      <c r="U129" s="788" t="s">
        <v>257</v>
      </c>
      <c r="V129" s="609"/>
      <c r="AD129" s="78">
        <v>4</v>
      </c>
      <c r="AG129" s="78">
        <v>3</v>
      </c>
    </row>
    <row r="130" spans="1:22" s="78" customFormat="1" ht="15.75" hidden="1">
      <c r="A130" s="220" t="s">
        <v>209</v>
      </c>
      <c r="B130" s="175" t="s">
        <v>63</v>
      </c>
      <c r="C130" s="196"/>
      <c r="D130" s="222"/>
      <c r="E130" s="243"/>
      <c r="F130" s="106"/>
      <c r="G130" s="252">
        <f>G132+G131</f>
        <v>3</v>
      </c>
      <c r="H130" s="221">
        <f t="shared" si="6"/>
        <v>90</v>
      </c>
      <c r="I130" s="464"/>
      <c r="J130" s="93"/>
      <c r="K130" s="93"/>
      <c r="L130" s="93"/>
      <c r="M130" s="475"/>
      <c r="N130" s="256"/>
      <c r="O130" s="1532"/>
      <c r="P130" s="1533"/>
      <c r="Q130" s="90"/>
      <c r="R130" s="1532"/>
      <c r="S130" s="1533"/>
      <c r="T130" s="476"/>
      <c r="U130" s="457"/>
      <c r="V130" s="609"/>
    </row>
    <row r="131" spans="1:22" s="78" customFormat="1" ht="15.75" hidden="1">
      <c r="A131" s="19"/>
      <c r="B131" s="17" t="s">
        <v>41</v>
      </c>
      <c r="C131" s="203"/>
      <c r="D131" s="208"/>
      <c r="E131" s="248"/>
      <c r="F131" s="248"/>
      <c r="G131" s="398"/>
      <c r="H131" s="214"/>
      <c r="I131" s="464"/>
      <c r="J131" s="93"/>
      <c r="K131" s="93"/>
      <c r="L131" s="93"/>
      <c r="M131" s="475"/>
      <c r="N131" s="256"/>
      <c r="O131" s="1532"/>
      <c r="P131" s="1533"/>
      <c r="Q131" s="90"/>
      <c r="R131" s="1532"/>
      <c r="S131" s="1533"/>
      <c r="T131" s="476"/>
      <c r="U131" s="457"/>
      <c r="V131" s="609"/>
    </row>
    <row r="132" spans="1:33" s="78" customFormat="1" ht="15.75" hidden="1">
      <c r="A132" s="220" t="s">
        <v>209</v>
      </c>
      <c r="B132" s="175" t="s">
        <v>63</v>
      </c>
      <c r="C132" s="443">
        <v>6</v>
      </c>
      <c r="D132" s="444"/>
      <c r="E132" s="127"/>
      <c r="F132" s="127"/>
      <c r="G132" s="676">
        <v>3</v>
      </c>
      <c r="H132" s="478">
        <f>G132*30</f>
        <v>90</v>
      </c>
      <c r="I132" s="464">
        <v>8</v>
      </c>
      <c r="J132" s="592">
        <v>8</v>
      </c>
      <c r="K132" s="93"/>
      <c r="L132" s="93"/>
      <c r="M132" s="475">
        <f>H132-I132</f>
        <v>82</v>
      </c>
      <c r="N132" s="256"/>
      <c r="O132" s="1532"/>
      <c r="P132" s="1533"/>
      <c r="Q132" s="90"/>
      <c r="R132" s="1532"/>
      <c r="S132" s="1533"/>
      <c r="T132" s="476"/>
      <c r="U132" s="94" t="s">
        <v>257</v>
      </c>
      <c r="V132" s="116"/>
      <c r="AA132" s="677"/>
      <c r="AD132" s="78">
        <v>12</v>
      </c>
      <c r="AG132" s="78">
        <v>3</v>
      </c>
    </row>
    <row r="133" spans="1:22" s="78" customFormat="1" ht="15.75" hidden="1">
      <c r="A133" s="220" t="s">
        <v>282</v>
      </c>
      <c r="B133" s="29" t="s">
        <v>283</v>
      </c>
      <c r="C133" s="443"/>
      <c r="D133" s="444"/>
      <c r="E133" s="445"/>
      <c r="F133" s="445"/>
      <c r="G133" s="791">
        <f>G136+G135+G134</f>
        <v>4</v>
      </c>
      <c r="H133" s="675">
        <f>H136+H135+H134</f>
        <v>120</v>
      </c>
      <c r="I133" s="464"/>
      <c r="J133" s="93"/>
      <c r="K133" s="93"/>
      <c r="L133" s="93"/>
      <c r="M133" s="475"/>
      <c r="N133" s="256"/>
      <c r="O133" s="1532"/>
      <c r="P133" s="1533"/>
      <c r="Q133" s="90"/>
      <c r="R133" s="1566"/>
      <c r="S133" s="1567"/>
      <c r="T133" s="476"/>
      <c r="U133" s="597"/>
      <c r="V133" s="116"/>
    </row>
    <row r="134" spans="1:22" s="78" customFormat="1" ht="15.75" hidden="1">
      <c r="A134" s="256"/>
      <c r="B134" s="17" t="s">
        <v>41</v>
      </c>
      <c r="C134" s="203"/>
      <c r="D134" s="208"/>
      <c r="E134" s="438"/>
      <c r="F134" s="204"/>
      <c r="G134" s="699"/>
      <c r="H134" s="214">
        <f>G134*30</f>
        <v>0</v>
      </c>
      <c r="I134" s="213"/>
      <c r="J134" s="16"/>
      <c r="K134" s="16"/>
      <c r="L134" s="16"/>
      <c r="M134" s="32"/>
      <c r="N134" s="436"/>
      <c r="O134" s="1532"/>
      <c r="P134" s="1533"/>
      <c r="Q134" s="20"/>
      <c r="R134" s="1566"/>
      <c r="S134" s="1567"/>
      <c r="T134" s="20"/>
      <c r="U134" s="5"/>
      <c r="V134" s="107"/>
    </row>
    <row r="135" spans="1:33" s="78" customFormat="1" ht="15.75" hidden="1">
      <c r="A135" s="256" t="s">
        <v>284</v>
      </c>
      <c r="B135" s="29" t="s">
        <v>42</v>
      </c>
      <c r="C135" s="203">
        <v>5</v>
      </c>
      <c r="D135" s="208"/>
      <c r="E135" s="438"/>
      <c r="F135" s="438"/>
      <c r="G135" s="698">
        <v>3</v>
      </c>
      <c r="H135" s="221">
        <f>G135*30</f>
        <v>90</v>
      </c>
      <c r="I135" s="213">
        <v>8</v>
      </c>
      <c r="J135" s="172"/>
      <c r="K135" s="16"/>
      <c r="L135" s="16" t="s">
        <v>257</v>
      </c>
      <c r="M135" s="459">
        <f>H135-I135</f>
        <v>82</v>
      </c>
      <c r="N135" s="181"/>
      <c r="O135" s="1532"/>
      <c r="P135" s="1533"/>
      <c r="Q135" s="461"/>
      <c r="R135" s="1566"/>
      <c r="S135" s="1567"/>
      <c r="T135" s="79" t="s">
        <v>257</v>
      </c>
      <c r="U135" s="8"/>
      <c r="V135" s="107"/>
      <c r="AA135" s="677"/>
      <c r="AG135" s="78">
        <v>3</v>
      </c>
    </row>
    <row r="136" spans="1:33" s="78" customFormat="1" ht="32.25" hidden="1" thickBot="1">
      <c r="A136" s="256" t="s">
        <v>286</v>
      </c>
      <c r="B136" s="29" t="s">
        <v>285</v>
      </c>
      <c r="C136" s="203"/>
      <c r="D136" s="208"/>
      <c r="E136" s="437">
        <v>6</v>
      </c>
      <c r="F136" s="437"/>
      <c r="G136" s="698">
        <v>1</v>
      </c>
      <c r="H136" s="221">
        <f>G136*30</f>
        <v>30</v>
      </c>
      <c r="I136" s="212">
        <v>4</v>
      </c>
      <c r="J136" s="16"/>
      <c r="K136" s="16"/>
      <c r="L136" s="16" t="s">
        <v>256</v>
      </c>
      <c r="M136" s="630">
        <v>26</v>
      </c>
      <c r="N136" s="440"/>
      <c r="O136" s="1532"/>
      <c r="P136" s="1533"/>
      <c r="Q136" s="462"/>
      <c r="R136" s="1566"/>
      <c r="S136" s="1567"/>
      <c r="T136" s="462"/>
      <c r="U136" s="16" t="s">
        <v>256</v>
      </c>
      <c r="V136" s="107"/>
      <c r="AA136" s="677"/>
      <c r="AG136" s="78">
        <v>3</v>
      </c>
    </row>
    <row r="137" spans="1:22" s="78" customFormat="1" ht="16.5" customHeight="1" hidden="1" thickBot="1">
      <c r="A137" s="1680" t="s">
        <v>293</v>
      </c>
      <c r="B137" s="1681"/>
      <c r="C137" s="1681"/>
      <c r="D137" s="1681"/>
      <c r="E137" s="1681"/>
      <c r="F137" s="1681"/>
      <c r="G137" s="1681"/>
      <c r="H137" s="1681"/>
      <c r="I137" s="1681"/>
      <c r="J137" s="1681"/>
      <c r="K137" s="1681"/>
      <c r="L137" s="1681"/>
      <c r="M137" s="1681"/>
      <c r="N137" s="1681"/>
      <c r="O137" s="1681"/>
      <c r="P137" s="1681"/>
      <c r="Q137" s="1681"/>
      <c r="R137" s="1681"/>
      <c r="S137" s="1681"/>
      <c r="T137" s="1681"/>
      <c r="U137" s="1681"/>
      <c r="V137" s="1682"/>
    </row>
    <row r="138" spans="1:33" ht="31.5" hidden="1">
      <c r="A138" s="479" t="s">
        <v>174</v>
      </c>
      <c r="B138" s="480" t="s">
        <v>338</v>
      </c>
      <c r="C138" s="481"/>
      <c r="D138" s="203">
        <v>4</v>
      </c>
      <c r="E138" s="243"/>
      <c r="F138" s="243"/>
      <c r="G138" s="252">
        <v>3</v>
      </c>
      <c r="H138" s="221">
        <f>G138*30</f>
        <v>90</v>
      </c>
      <c r="I138" s="464">
        <v>12</v>
      </c>
      <c r="J138" s="592">
        <v>4</v>
      </c>
      <c r="K138" s="93" t="s">
        <v>35</v>
      </c>
      <c r="L138" s="93"/>
      <c r="M138" s="475">
        <f>H138-I138</f>
        <v>78</v>
      </c>
      <c r="N138" s="19"/>
      <c r="O138" s="1532"/>
      <c r="P138" s="1533"/>
      <c r="Q138" s="20"/>
      <c r="R138" s="1532" t="s">
        <v>36</v>
      </c>
      <c r="S138" s="1533"/>
      <c r="T138" s="476"/>
      <c r="U138" s="5"/>
      <c r="V138" s="107"/>
      <c r="AG138" s="33">
        <v>2</v>
      </c>
    </row>
    <row r="139" spans="1:33" ht="15.75" hidden="1">
      <c r="A139" s="479" t="s">
        <v>176</v>
      </c>
      <c r="B139" s="489" t="s">
        <v>339</v>
      </c>
      <c r="C139" s="492"/>
      <c r="D139" s="203">
        <v>5</v>
      </c>
      <c r="E139" s="243"/>
      <c r="F139" s="243"/>
      <c r="G139" s="252">
        <v>3</v>
      </c>
      <c r="H139" s="221">
        <f>G139*30</f>
        <v>90</v>
      </c>
      <c r="I139" s="464">
        <v>12</v>
      </c>
      <c r="J139" s="592">
        <v>4</v>
      </c>
      <c r="K139" s="93" t="s">
        <v>257</v>
      </c>
      <c r="L139" s="93"/>
      <c r="M139" s="475">
        <f>H139-I139</f>
        <v>78</v>
      </c>
      <c r="N139" s="19"/>
      <c r="O139" s="1532"/>
      <c r="P139" s="1533"/>
      <c r="Q139" s="20"/>
      <c r="R139" s="1532"/>
      <c r="S139" s="1533"/>
      <c r="T139" s="87" t="s">
        <v>163</v>
      </c>
      <c r="U139" s="5"/>
      <c r="V139" s="107"/>
      <c r="AG139" s="78">
        <v>3</v>
      </c>
    </row>
    <row r="140" spans="1:33" ht="16.5" hidden="1" thickBot="1">
      <c r="A140" s="479" t="s">
        <v>178</v>
      </c>
      <c r="B140" s="472" t="s">
        <v>343</v>
      </c>
      <c r="C140" s="492"/>
      <c r="D140" s="443">
        <v>6</v>
      </c>
      <c r="E140" s="127"/>
      <c r="F140" s="127"/>
      <c r="G140" s="477">
        <v>3</v>
      </c>
      <c r="H140" s="478">
        <f>G140*30</f>
        <v>90</v>
      </c>
      <c r="I140" s="464">
        <v>12</v>
      </c>
      <c r="J140" s="592">
        <v>4</v>
      </c>
      <c r="K140" s="93" t="s">
        <v>257</v>
      </c>
      <c r="L140" s="93"/>
      <c r="M140" s="475">
        <f>H140-I140</f>
        <v>78</v>
      </c>
      <c r="N140" s="256"/>
      <c r="O140" s="1532"/>
      <c r="P140" s="1533"/>
      <c r="Q140" s="96"/>
      <c r="R140" s="1532"/>
      <c r="S140" s="1533"/>
      <c r="T140" s="497"/>
      <c r="U140" s="87" t="s">
        <v>163</v>
      </c>
      <c r="V140" s="267"/>
      <c r="AG140" s="78">
        <v>3</v>
      </c>
    </row>
    <row r="141" spans="1:22" ht="13.5" hidden="1" thickBot="1">
      <c r="A141" s="1590" t="s">
        <v>180</v>
      </c>
      <c r="B141" s="1693"/>
      <c r="C141" s="1693"/>
      <c r="D141" s="1693"/>
      <c r="E141" s="1693"/>
      <c r="F141" s="1693"/>
      <c r="G141" s="1693"/>
      <c r="H141" s="1693"/>
      <c r="I141" s="1693"/>
      <c r="J141" s="1693"/>
      <c r="K141" s="1693"/>
      <c r="L141" s="1693"/>
      <c r="M141" s="1693"/>
      <c r="N141" s="1693"/>
      <c r="O141" s="1693"/>
      <c r="P141" s="1693"/>
      <c r="Q141" s="1693"/>
      <c r="R141" s="1693"/>
      <c r="S141" s="1693"/>
      <c r="T141" s="1693"/>
      <c r="U141" s="498"/>
      <c r="V141" s="499"/>
    </row>
    <row r="142" spans="1:22" s="78" customFormat="1" ht="31.5" hidden="1">
      <c r="A142" s="479" t="s">
        <v>174</v>
      </c>
      <c r="B142" s="500" t="s">
        <v>340</v>
      </c>
      <c r="C142" s="203"/>
      <c r="D142" s="203">
        <v>4</v>
      </c>
      <c r="E142" s="243"/>
      <c r="F142" s="243"/>
      <c r="G142" s="252">
        <v>3</v>
      </c>
      <c r="H142" s="221">
        <f>G142*30</f>
        <v>90</v>
      </c>
      <c r="I142" s="464">
        <v>12</v>
      </c>
      <c r="J142" s="93" t="s">
        <v>55</v>
      </c>
      <c r="K142" s="93" t="s">
        <v>35</v>
      </c>
      <c r="L142" s="93"/>
      <c r="M142" s="475">
        <f>H142-I142</f>
        <v>78</v>
      </c>
      <c r="N142" s="256"/>
      <c r="O142" s="1532"/>
      <c r="P142" s="1533"/>
      <c r="Q142" s="90"/>
      <c r="R142" s="1532" t="s">
        <v>36</v>
      </c>
      <c r="S142" s="1533"/>
      <c r="T142" s="476"/>
      <c r="U142" s="5"/>
      <c r="V142" s="107"/>
    </row>
    <row r="143" spans="1:22" s="78" customFormat="1" ht="15.75" hidden="1">
      <c r="A143" s="479" t="s">
        <v>176</v>
      </c>
      <c r="B143" s="503" t="s">
        <v>341</v>
      </c>
      <c r="C143" s="203"/>
      <c r="D143" s="203">
        <v>5</v>
      </c>
      <c r="E143" s="243"/>
      <c r="F143" s="243"/>
      <c r="G143" s="252">
        <v>3</v>
      </c>
      <c r="H143" s="221">
        <f>G143*30</f>
        <v>90</v>
      </c>
      <c r="I143" s="464">
        <v>12</v>
      </c>
      <c r="J143" s="93" t="s">
        <v>55</v>
      </c>
      <c r="K143" s="93" t="s">
        <v>257</v>
      </c>
      <c r="L143" s="93"/>
      <c r="M143" s="475">
        <f>H143-I143</f>
        <v>78</v>
      </c>
      <c r="N143" s="256"/>
      <c r="O143" s="1532"/>
      <c r="P143" s="1533"/>
      <c r="Q143" s="90"/>
      <c r="R143" s="1532"/>
      <c r="S143" s="1533"/>
      <c r="T143" s="87" t="s">
        <v>163</v>
      </c>
      <c r="U143" s="5"/>
      <c r="V143" s="107"/>
    </row>
    <row r="144" spans="1:22" s="78" customFormat="1" ht="32.25" hidden="1" thickBot="1">
      <c r="A144" s="479" t="s">
        <v>178</v>
      </c>
      <c r="B144" s="505" t="s">
        <v>342</v>
      </c>
      <c r="C144" s="203"/>
      <c r="D144" s="443">
        <v>6</v>
      </c>
      <c r="E144" s="243"/>
      <c r="F144" s="510"/>
      <c r="G144" s="28">
        <v>3</v>
      </c>
      <c r="H144" s="221">
        <f>G144*30</f>
        <v>90</v>
      </c>
      <c r="I144" s="464">
        <v>12</v>
      </c>
      <c r="J144" s="93" t="s">
        <v>55</v>
      </c>
      <c r="K144" s="93" t="s">
        <v>257</v>
      </c>
      <c r="L144" s="93"/>
      <c r="M144" s="475">
        <f>H144-I144</f>
        <v>78</v>
      </c>
      <c r="N144" s="25"/>
      <c r="O144" s="1578"/>
      <c r="P144" s="1579"/>
      <c r="Q144" s="96"/>
      <c r="R144" s="1538"/>
      <c r="S144" s="1539"/>
      <c r="T144" s="497"/>
      <c r="U144" s="87" t="s">
        <v>163</v>
      </c>
      <c r="V144" s="267"/>
    </row>
    <row r="145" spans="1:34" ht="16.5" hidden="1" thickBot="1">
      <c r="A145" s="1625" t="s">
        <v>152</v>
      </c>
      <c r="B145" s="1626"/>
      <c r="C145" s="1626"/>
      <c r="D145" s="1626"/>
      <c r="E145" s="1626"/>
      <c r="F145" s="1627"/>
      <c r="G145" s="280">
        <f>G144+G143+G142+G130+G128+G127+G123+G120+G117+G113+G110+G109+G106+G103+G100+G133</f>
        <v>83.5</v>
      </c>
      <c r="H145" s="361">
        <f>PRODUCT(G145,30)</f>
        <v>2505</v>
      </c>
      <c r="I145" s="269"/>
      <c r="J145" s="269"/>
      <c r="K145" s="283"/>
      <c r="L145" s="283"/>
      <c r="M145" s="365"/>
      <c r="N145" s="366"/>
      <c r="O145" s="1551"/>
      <c r="P145" s="1552"/>
      <c r="Q145" s="274"/>
      <c r="R145" s="1534"/>
      <c r="S145" s="1535"/>
      <c r="T145" s="27"/>
      <c r="U145" s="26"/>
      <c r="V145" s="584"/>
      <c r="AB145" s="33">
        <f>30*G145</f>
        <v>2505</v>
      </c>
      <c r="AH145" s="33">
        <f>30*G145</f>
        <v>2505</v>
      </c>
    </row>
    <row r="146" spans="1:34" ht="16.5" hidden="1" thickBot="1">
      <c r="A146" s="1628" t="s">
        <v>61</v>
      </c>
      <c r="B146" s="1629"/>
      <c r="C146" s="1629"/>
      <c r="D146" s="1629"/>
      <c r="E146" s="1629"/>
      <c r="F146" s="1630"/>
      <c r="G146" s="268">
        <f>G124+G131+G121+G118+G114+G107+G104+G101</f>
        <v>17</v>
      </c>
      <c r="H146" s="361">
        <f>PRODUCT(G146,30)</f>
        <v>510</v>
      </c>
      <c r="I146" s="511"/>
      <c r="J146" s="367"/>
      <c r="K146" s="367"/>
      <c r="L146" s="367"/>
      <c r="M146" s="368"/>
      <c r="N146" s="271"/>
      <c r="O146" s="1573"/>
      <c r="P146" s="1574"/>
      <c r="Q146" s="272"/>
      <c r="R146" s="1577"/>
      <c r="S146" s="1565"/>
      <c r="T146" s="277"/>
      <c r="U146" s="278"/>
      <c r="V146" s="512"/>
      <c r="AB146" s="33">
        <f>30*G146</f>
        <v>510</v>
      </c>
      <c r="AH146" s="33">
        <f>30*G146</f>
        <v>510</v>
      </c>
    </row>
    <row r="147" spans="1:34" ht="16.5" thickBot="1">
      <c r="A147" s="1635" t="s">
        <v>153</v>
      </c>
      <c r="B147" s="1636"/>
      <c r="C147" s="1636"/>
      <c r="D147" s="1636"/>
      <c r="E147" s="1636"/>
      <c r="F147" s="1637"/>
      <c r="G147" s="268">
        <f>G144+G143+G142+G136+G129+G127+G126+G125+G122+G119+G116+G115+G112+G111+G109+G108+G105+G102+G135+G132</f>
        <v>66.5</v>
      </c>
      <c r="H147" s="361">
        <f>PRODUCT(G147,30)</f>
        <v>1995</v>
      </c>
      <c r="I147" s="513">
        <f>SUM(I100:I136,I138:I140)</f>
        <v>176</v>
      </c>
      <c r="J147" s="513">
        <f>SUM(J100:J136,J138:J140)</f>
        <v>100</v>
      </c>
      <c r="K147" s="632" t="s">
        <v>344</v>
      </c>
      <c r="L147" s="632" t="s">
        <v>345</v>
      </c>
      <c r="M147" s="631">
        <f>SUM(M100:M136,M138:M140)</f>
        <v>1804</v>
      </c>
      <c r="N147" s="514"/>
      <c r="O147" s="2047" t="s">
        <v>36</v>
      </c>
      <c r="P147" s="2048"/>
      <c r="Q147" s="792" t="s">
        <v>346</v>
      </c>
      <c r="R147" s="2047" t="s">
        <v>347</v>
      </c>
      <c r="S147" s="2048"/>
      <c r="T147" s="792" t="s">
        <v>348</v>
      </c>
      <c r="U147" s="793" t="s">
        <v>271</v>
      </c>
      <c r="V147" s="515"/>
      <c r="AB147" s="33">
        <f>30*G147</f>
        <v>1995</v>
      </c>
      <c r="AH147" s="33">
        <f>30*G147</f>
        <v>1995</v>
      </c>
    </row>
    <row r="148" spans="1:22" ht="16.5" thickBot="1">
      <c r="A148" s="1678" t="s">
        <v>227</v>
      </c>
      <c r="B148" s="1599"/>
      <c r="C148" s="1599"/>
      <c r="D148" s="1599"/>
      <c r="E148" s="1599"/>
      <c r="F148" s="1599"/>
      <c r="G148" s="1599"/>
      <c r="H148" s="1599"/>
      <c r="I148" s="1599"/>
      <c r="J148" s="1599"/>
      <c r="K148" s="1599"/>
      <c r="L148" s="1599"/>
      <c r="M148" s="1599"/>
      <c r="N148" s="1599"/>
      <c r="O148" s="1599"/>
      <c r="P148" s="1599"/>
      <c r="Q148" s="1599"/>
      <c r="R148" s="1599"/>
      <c r="S148" s="1599"/>
      <c r="T148" s="1599"/>
      <c r="U148" s="1599"/>
      <c r="V148" s="1679"/>
    </row>
    <row r="149" spans="1:35" ht="47.25" hidden="1">
      <c r="A149" s="198"/>
      <c r="B149" s="803" t="s">
        <v>349</v>
      </c>
      <c r="C149" s="198"/>
      <c r="D149" s="198"/>
      <c r="E149" s="198"/>
      <c r="F149" s="198"/>
      <c r="G149" s="198">
        <v>3</v>
      </c>
      <c r="H149" s="796">
        <f aca="true" t="shared" si="7" ref="H149:H167">G149*30</f>
        <v>90</v>
      </c>
      <c r="I149" s="198"/>
      <c r="J149" s="198"/>
      <c r="K149" s="198"/>
      <c r="L149" s="198"/>
      <c r="M149" s="198"/>
      <c r="N149" s="198"/>
      <c r="O149" s="1569"/>
      <c r="P149" s="2088"/>
      <c r="Q149" s="198"/>
      <c r="R149" s="1569"/>
      <c r="S149" s="2088"/>
      <c r="T149" s="198"/>
      <c r="U149" s="198"/>
      <c r="V149" s="198"/>
      <c r="AB149" s="808"/>
      <c r="AH149" s="78" t="s">
        <v>315</v>
      </c>
      <c r="AI149" s="809">
        <f>SUMIF(AG$149:AG$196,1,G$149:G$196)</f>
        <v>4.5</v>
      </c>
    </row>
    <row r="150" spans="1:35" ht="15.75" hidden="1">
      <c r="A150" s="198"/>
      <c r="B150" s="804" t="s">
        <v>41</v>
      </c>
      <c r="C150" s="198"/>
      <c r="D150" s="198"/>
      <c r="E150" s="198"/>
      <c r="F150" s="198"/>
      <c r="G150" s="198">
        <v>1.5</v>
      </c>
      <c r="H150" s="796">
        <f t="shared" si="7"/>
        <v>45</v>
      </c>
      <c r="I150" s="198"/>
      <c r="J150" s="198"/>
      <c r="K150" s="198"/>
      <c r="L150" s="198"/>
      <c r="M150" s="198"/>
      <c r="N150" s="198"/>
      <c r="O150" s="1569"/>
      <c r="P150" s="2088"/>
      <c r="Q150" s="198"/>
      <c r="R150" s="1569"/>
      <c r="S150" s="2088"/>
      <c r="T150" s="198"/>
      <c r="U150" s="198"/>
      <c r="V150" s="198"/>
      <c r="AB150" s="808"/>
      <c r="AH150" s="78" t="s">
        <v>316</v>
      </c>
      <c r="AI150" s="809">
        <f>SUMIF(AG$149:AG$196,2,G$149:G$196)</f>
        <v>39.5</v>
      </c>
    </row>
    <row r="151" spans="1:35" ht="15.75" hidden="1">
      <c r="A151" s="229"/>
      <c r="B151" s="805" t="s">
        <v>42</v>
      </c>
      <c r="C151" s="794"/>
      <c r="D151" s="795">
        <v>5</v>
      </c>
      <c r="E151" s="542"/>
      <c r="F151" s="542"/>
      <c r="G151" s="30">
        <v>1.5</v>
      </c>
      <c r="H151" s="796">
        <f t="shared" si="7"/>
        <v>45</v>
      </c>
      <c r="I151" s="229">
        <v>8</v>
      </c>
      <c r="J151" s="797" t="s">
        <v>256</v>
      </c>
      <c r="K151" s="229" t="s">
        <v>256</v>
      </c>
      <c r="L151" s="798"/>
      <c r="M151" s="799">
        <f>H151-I151</f>
        <v>37</v>
      </c>
      <c r="N151" s="800"/>
      <c r="O151" s="2089"/>
      <c r="P151" s="1753"/>
      <c r="Q151" s="800"/>
      <c r="R151" s="2089"/>
      <c r="S151" s="1753"/>
      <c r="T151" s="802" t="s">
        <v>257</v>
      </c>
      <c r="U151" s="229"/>
      <c r="V151" s="801"/>
      <c r="AB151" s="808"/>
      <c r="AG151" s="33">
        <v>3</v>
      </c>
      <c r="AH151" s="78" t="s">
        <v>22</v>
      </c>
      <c r="AI151" s="809">
        <f>SUMIF(AG$149:AG$196,3,G$149:G$196)</f>
        <v>30</v>
      </c>
    </row>
    <row r="152" spans="1:35" ht="31.5" hidden="1">
      <c r="A152" s="198"/>
      <c r="B152" s="415" t="s">
        <v>229</v>
      </c>
      <c r="C152" s="658">
        <v>6</v>
      </c>
      <c r="D152" s="379"/>
      <c r="E152" s="379"/>
      <c r="F152" s="379"/>
      <c r="G152" s="698">
        <v>4.5</v>
      </c>
      <c r="H152" s="634">
        <f t="shared" si="7"/>
        <v>135</v>
      </c>
      <c r="I152" s="635">
        <v>16</v>
      </c>
      <c r="J152" s="636" t="s">
        <v>266</v>
      </c>
      <c r="K152" s="635" t="s">
        <v>256</v>
      </c>
      <c r="L152" s="637" t="s">
        <v>265</v>
      </c>
      <c r="M152" s="638">
        <f>H152-I152</f>
        <v>119</v>
      </c>
      <c r="N152" s="407"/>
      <c r="O152" s="1569"/>
      <c r="P152" s="1570"/>
      <c r="Q152" s="407"/>
      <c r="R152" s="1569"/>
      <c r="S152" s="1570"/>
      <c r="T152" s="407"/>
      <c r="U152" s="93" t="s">
        <v>162</v>
      </c>
      <c r="V152" s="371"/>
      <c r="AB152" s="808"/>
      <c r="AG152" s="33">
        <v>3</v>
      </c>
      <c r="AH152" s="78"/>
      <c r="AI152" s="809">
        <f>SUM(AI149:AI151)</f>
        <v>74</v>
      </c>
    </row>
    <row r="153" spans="1:28" ht="31.5" hidden="1">
      <c r="A153" s="198"/>
      <c r="B153" s="415" t="s">
        <v>230</v>
      </c>
      <c r="C153" s="346"/>
      <c r="D153" s="84"/>
      <c r="E153" s="84"/>
      <c r="F153" s="403"/>
      <c r="G153" s="698">
        <v>5</v>
      </c>
      <c r="H153" s="402">
        <f t="shared" si="7"/>
        <v>150</v>
      </c>
      <c r="I153" s="635"/>
      <c r="J153" s="635"/>
      <c r="K153" s="639"/>
      <c r="L153" s="640"/>
      <c r="M153" s="638"/>
      <c r="N153" s="407"/>
      <c r="O153" s="1569"/>
      <c r="P153" s="1570"/>
      <c r="Q153" s="407"/>
      <c r="R153" s="1569"/>
      <c r="S153" s="1570"/>
      <c r="T153" s="407"/>
      <c r="U153" s="198"/>
      <c r="V153" s="371"/>
      <c r="AB153" s="808"/>
    </row>
    <row r="154" spans="1:28" ht="15.75" hidden="1">
      <c r="A154" s="198"/>
      <c r="B154" s="416" t="s">
        <v>41</v>
      </c>
      <c r="C154" s="346"/>
      <c r="D154" s="84"/>
      <c r="E154" s="84"/>
      <c r="F154" s="403"/>
      <c r="G154" s="699">
        <v>1</v>
      </c>
      <c r="H154" s="258">
        <f t="shared" si="7"/>
        <v>30</v>
      </c>
      <c r="I154" s="635"/>
      <c r="J154" s="635"/>
      <c r="K154" s="635"/>
      <c r="L154" s="635"/>
      <c r="M154" s="638"/>
      <c r="N154" s="407"/>
      <c r="O154" s="1569"/>
      <c r="P154" s="1570"/>
      <c r="Q154" s="407"/>
      <c r="R154" s="1569"/>
      <c r="S154" s="1570"/>
      <c r="T154" s="407"/>
      <c r="U154" s="198"/>
      <c r="V154" s="371"/>
      <c r="AB154" s="808"/>
    </row>
    <row r="155" spans="1:33" ht="15.75" hidden="1">
      <c r="A155" s="198"/>
      <c r="B155" s="393" t="s">
        <v>42</v>
      </c>
      <c r="C155" s="346">
        <v>5</v>
      </c>
      <c r="D155" s="84"/>
      <c r="E155" s="84"/>
      <c r="F155" s="403"/>
      <c r="G155" s="698">
        <v>4</v>
      </c>
      <c r="H155" s="634">
        <f t="shared" si="7"/>
        <v>120</v>
      </c>
      <c r="I155" s="635">
        <v>16</v>
      </c>
      <c r="J155" s="636" t="s">
        <v>266</v>
      </c>
      <c r="K155" s="635" t="s">
        <v>256</v>
      </c>
      <c r="L155" s="635" t="s">
        <v>265</v>
      </c>
      <c r="M155" s="638">
        <f>H155-I155</f>
        <v>104</v>
      </c>
      <c r="N155" s="407"/>
      <c r="O155" s="1569"/>
      <c r="P155" s="1570"/>
      <c r="Q155" s="407"/>
      <c r="R155" s="1569"/>
      <c r="S155" s="1570"/>
      <c r="T155" s="806" t="s">
        <v>162</v>
      </c>
      <c r="V155" s="371"/>
      <c r="AB155" s="808"/>
      <c r="AG155" s="33">
        <v>3</v>
      </c>
    </row>
    <row r="156" spans="1:28" ht="31.5" hidden="1">
      <c r="A156" s="198"/>
      <c r="B156" s="417" t="s">
        <v>231</v>
      </c>
      <c r="C156" s="346"/>
      <c r="D156" s="84"/>
      <c r="E156" s="84"/>
      <c r="F156" s="404"/>
      <c r="G156" s="665">
        <v>6.5</v>
      </c>
      <c r="H156" s="402">
        <f t="shared" si="7"/>
        <v>195</v>
      </c>
      <c r="I156" s="198"/>
      <c r="J156" s="198"/>
      <c r="K156" s="198"/>
      <c r="L156" s="198"/>
      <c r="M156" s="412"/>
      <c r="N156" s="407"/>
      <c r="O156" s="1569"/>
      <c r="P156" s="1570"/>
      <c r="Q156" s="407"/>
      <c r="R156" s="1569"/>
      <c r="S156" s="1570"/>
      <c r="T156" s="407"/>
      <c r="U156" s="198"/>
      <c r="V156" s="371"/>
      <c r="AB156" s="808"/>
    </row>
    <row r="157" spans="1:28" ht="15.75" hidden="1">
      <c r="A157" s="198"/>
      <c r="B157" s="416" t="s">
        <v>41</v>
      </c>
      <c r="C157" s="346"/>
      <c r="D157" s="84"/>
      <c r="E157" s="84"/>
      <c r="F157" s="404"/>
      <c r="G157" s="665">
        <v>1.5</v>
      </c>
      <c r="H157" s="258">
        <f t="shared" si="7"/>
        <v>45</v>
      </c>
      <c r="I157" s="198"/>
      <c r="J157" s="198"/>
      <c r="K157" s="198"/>
      <c r="L157" s="198"/>
      <c r="M157" s="412"/>
      <c r="N157" s="407"/>
      <c r="O157" s="1569"/>
      <c r="P157" s="1570"/>
      <c r="Q157" s="407"/>
      <c r="R157" s="1569"/>
      <c r="S157" s="1570"/>
      <c r="T157" s="407"/>
      <c r="U157" s="198"/>
      <c r="V157" s="371"/>
      <c r="AB157" s="808"/>
    </row>
    <row r="158" spans="1:33" ht="15.75" hidden="1">
      <c r="A158" s="198"/>
      <c r="B158" s="393" t="s">
        <v>42</v>
      </c>
      <c r="C158" s="346">
        <v>4</v>
      </c>
      <c r="D158" s="84"/>
      <c r="E158" s="84"/>
      <c r="F158" s="404"/>
      <c r="G158" s="660">
        <v>4</v>
      </c>
      <c r="H158" s="634">
        <f t="shared" si="7"/>
        <v>120</v>
      </c>
      <c r="I158" s="635">
        <v>12</v>
      </c>
      <c r="J158" s="636" t="s">
        <v>350</v>
      </c>
      <c r="K158" s="636" t="s">
        <v>301</v>
      </c>
      <c r="L158" s="635"/>
      <c r="M158" s="638">
        <f>H158-I158</f>
        <v>108</v>
      </c>
      <c r="N158" s="407"/>
      <c r="O158" s="1569"/>
      <c r="P158" s="1570"/>
      <c r="Q158" s="407"/>
      <c r="R158" s="1566" t="s">
        <v>36</v>
      </c>
      <c r="S158" s="1567"/>
      <c r="T158" s="407"/>
      <c r="U158" s="198"/>
      <c r="V158" s="371"/>
      <c r="AB158" s="808"/>
      <c r="AG158" s="33">
        <v>2</v>
      </c>
    </row>
    <row r="159" spans="1:33" ht="15.75" hidden="1">
      <c r="A159" s="198"/>
      <c r="B159" s="415" t="s">
        <v>232</v>
      </c>
      <c r="C159" s="346"/>
      <c r="D159" s="84"/>
      <c r="E159" s="84"/>
      <c r="F159" s="403">
        <v>4</v>
      </c>
      <c r="G159" s="660">
        <v>1</v>
      </c>
      <c r="H159" s="402">
        <f t="shared" si="7"/>
        <v>30</v>
      </c>
      <c r="I159" s="635">
        <v>8</v>
      </c>
      <c r="J159" s="635"/>
      <c r="K159" s="635"/>
      <c r="L159" s="636" t="s">
        <v>35</v>
      </c>
      <c r="M159" s="638">
        <f>H159-I159</f>
        <v>22</v>
      </c>
      <c r="N159" s="407"/>
      <c r="O159" s="1569"/>
      <c r="P159" s="1570"/>
      <c r="Q159" s="407"/>
      <c r="R159" s="1566" t="s">
        <v>35</v>
      </c>
      <c r="S159" s="1567"/>
      <c r="T159" s="407"/>
      <c r="U159" s="198"/>
      <c r="V159" s="371"/>
      <c r="AB159" s="808"/>
      <c r="AG159" s="33">
        <v>2</v>
      </c>
    </row>
    <row r="160" spans="1:28" ht="15.75" hidden="1">
      <c r="A160" s="198"/>
      <c r="B160" s="417" t="s">
        <v>233</v>
      </c>
      <c r="C160" s="346"/>
      <c r="D160" s="84"/>
      <c r="E160" s="84"/>
      <c r="F160" s="404"/>
      <c r="G160" s="699">
        <v>4.5</v>
      </c>
      <c r="H160" s="402">
        <f t="shared" si="7"/>
        <v>135</v>
      </c>
      <c r="I160" s="198"/>
      <c r="J160" s="198"/>
      <c r="K160" s="198"/>
      <c r="L160" s="198"/>
      <c r="M160" s="412"/>
      <c r="N160" s="407"/>
      <c r="O160" s="1569"/>
      <c r="P160" s="1570"/>
      <c r="Q160" s="407"/>
      <c r="R160" s="1569"/>
      <c r="S160" s="1570"/>
      <c r="T160" s="407"/>
      <c r="U160" s="198"/>
      <c r="V160" s="371"/>
      <c r="AB160" s="808"/>
    </row>
    <row r="161" spans="1:28" ht="15.75" hidden="1">
      <c r="A161" s="198"/>
      <c r="B161" s="416" t="s">
        <v>41</v>
      </c>
      <c r="C161" s="346"/>
      <c r="D161" s="84"/>
      <c r="E161" s="84"/>
      <c r="F161" s="404"/>
      <c r="G161" s="699">
        <v>2</v>
      </c>
      <c r="H161" s="402">
        <f t="shared" si="7"/>
        <v>60</v>
      </c>
      <c r="I161" s="198"/>
      <c r="J161" s="198"/>
      <c r="K161" s="198"/>
      <c r="L161" s="198"/>
      <c r="M161" s="412"/>
      <c r="N161" s="407"/>
      <c r="O161" s="1569"/>
      <c r="P161" s="1570"/>
      <c r="Q161" s="407"/>
      <c r="R161" s="1569"/>
      <c r="S161" s="1570"/>
      <c r="T161" s="407"/>
      <c r="U161" s="198"/>
      <c r="V161" s="371"/>
      <c r="AB161" s="808"/>
    </row>
    <row r="162" spans="1:33" ht="15.75" hidden="1">
      <c r="A162" s="198"/>
      <c r="B162" s="393" t="s">
        <v>42</v>
      </c>
      <c r="C162" s="346"/>
      <c r="D162" s="84">
        <v>4</v>
      </c>
      <c r="E162" s="84"/>
      <c r="F162" s="404"/>
      <c r="G162" s="698">
        <v>2.5</v>
      </c>
      <c r="H162" s="402">
        <f t="shared" si="7"/>
        <v>75</v>
      </c>
      <c r="I162" s="198">
        <v>12</v>
      </c>
      <c r="J162" s="131" t="s">
        <v>350</v>
      </c>
      <c r="K162" s="198" t="s">
        <v>351</v>
      </c>
      <c r="M162" s="412">
        <f>H162-I162</f>
        <v>63</v>
      </c>
      <c r="N162" s="407"/>
      <c r="O162" s="1569"/>
      <c r="P162" s="1570"/>
      <c r="Q162" s="407"/>
      <c r="R162" s="1566" t="s">
        <v>36</v>
      </c>
      <c r="S162" s="1567"/>
      <c r="T162" s="407"/>
      <c r="U162" s="198"/>
      <c r="V162" s="371"/>
      <c r="AB162" s="808"/>
      <c r="AG162" s="33">
        <v>2</v>
      </c>
    </row>
    <row r="163" spans="1:33" ht="15.75" hidden="1">
      <c r="A163" s="89"/>
      <c r="B163" s="417" t="s">
        <v>239</v>
      </c>
      <c r="C163" s="346"/>
      <c r="D163" s="84">
        <v>4</v>
      </c>
      <c r="E163" s="84"/>
      <c r="F163" s="404"/>
      <c r="G163" s="698">
        <v>4</v>
      </c>
      <c r="H163" s="402">
        <f t="shared" si="7"/>
        <v>120</v>
      </c>
      <c r="I163" s="642">
        <v>8</v>
      </c>
      <c r="J163" s="636" t="s">
        <v>327</v>
      </c>
      <c r="K163" s="642"/>
      <c r="L163" s="636" t="s">
        <v>352</v>
      </c>
      <c r="M163" s="412">
        <f>H163-I163</f>
        <v>112</v>
      </c>
      <c r="N163" s="347"/>
      <c r="O163" s="1569"/>
      <c r="P163" s="1570"/>
      <c r="Q163" s="347"/>
      <c r="R163" s="1566" t="s">
        <v>257</v>
      </c>
      <c r="S163" s="1567"/>
      <c r="T163" s="347"/>
      <c r="U163" s="372"/>
      <c r="V163" s="419"/>
      <c r="AB163" s="808"/>
      <c r="AG163" s="33">
        <v>2</v>
      </c>
    </row>
    <row r="164" spans="1:28" ht="31.5" hidden="1">
      <c r="A164" s="89"/>
      <c r="B164" s="415" t="s">
        <v>234</v>
      </c>
      <c r="C164" s="346"/>
      <c r="D164" s="84"/>
      <c r="E164" s="84"/>
      <c r="F164" s="403"/>
      <c r="G164" s="699">
        <v>8.5</v>
      </c>
      <c r="H164" s="402">
        <f t="shared" si="7"/>
        <v>255</v>
      </c>
      <c r="I164" s="198"/>
      <c r="J164" s="198"/>
      <c r="K164" s="198"/>
      <c r="L164" s="198"/>
      <c r="M164" s="412"/>
      <c r="N164" s="407"/>
      <c r="O164" s="1569"/>
      <c r="P164" s="1570"/>
      <c r="Q164" s="407"/>
      <c r="R164" s="1569"/>
      <c r="S164" s="1570"/>
      <c r="T164" s="407"/>
      <c r="U164" s="198"/>
      <c r="V164" s="371"/>
      <c r="AB164" s="808"/>
    </row>
    <row r="165" spans="1:28" ht="15.75" hidden="1">
      <c r="A165" s="89"/>
      <c r="B165" s="416" t="s">
        <v>41</v>
      </c>
      <c r="C165" s="346"/>
      <c r="D165" s="84"/>
      <c r="E165" s="84"/>
      <c r="F165" s="403"/>
      <c r="G165" s="699">
        <v>2.5</v>
      </c>
      <c r="H165" s="402">
        <f t="shared" si="7"/>
        <v>75</v>
      </c>
      <c r="I165" s="198"/>
      <c r="J165" s="198"/>
      <c r="K165" s="198"/>
      <c r="L165" s="198"/>
      <c r="M165" s="412"/>
      <c r="N165" s="407"/>
      <c r="O165" s="1569"/>
      <c r="P165" s="1570"/>
      <c r="Q165" s="407"/>
      <c r="R165" s="1569"/>
      <c r="S165" s="1570"/>
      <c r="T165" s="407"/>
      <c r="U165" s="198"/>
      <c r="V165" s="371"/>
      <c r="AB165" s="808"/>
    </row>
    <row r="166" spans="1:28" ht="15.75" hidden="1">
      <c r="A166" s="89"/>
      <c r="B166" s="393" t="s">
        <v>42</v>
      </c>
      <c r="C166" s="346"/>
      <c r="D166" s="84"/>
      <c r="E166" s="84"/>
      <c r="F166" s="404"/>
      <c r="G166" s="698">
        <v>6</v>
      </c>
      <c r="H166" s="402">
        <f t="shared" si="7"/>
        <v>180</v>
      </c>
      <c r="I166" s="198"/>
      <c r="J166" s="131"/>
      <c r="K166" s="131"/>
      <c r="L166" s="198"/>
      <c r="M166" s="412"/>
      <c r="N166" s="407"/>
      <c r="O166" s="1569"/>
      <c r="P166" s="1570"/>
      <c r="Q166" s="407"/>
      <c r="R166" s="1569"/>
      <c r="S166" s="1570"/>
      <c r="T166" s="93"/>
      <c r="U166" s="198"/>
      <c r="V166" s="371"/>
      <c r="AB166" s="808"/>
    </row>
    <row r="167" spans="1:33" ht="15.75" hidden="1">
      <c r="A167" s="89"/>
      <c r="B167" s="415" t="s">
        <v>235</v>
      </c>
      <c r="C167" s="346">
        <v>6</v>
      </c>
      <c r="D167" s="84"/>
      <c r="E167" s="84"/>
      <c r="F167" s="405"/>
      <c r="G167" s="807">
        <v>5</v>
      </c>
      <c r="H167" s="402">
        <f t="shared" si="7"/>
        <v>150</v>
      </c>
      <c r="I167" s="635">
        <v>16</v>
      </c>
      <c r="J167" s="635" t="s">
        <v>257</v>
      </c>
      <c r="K167" s="636" t="s">
        <v>35</v>
      </c>
      <c r="L167" s="198"/>
      <c r="M167" s="412">
        <f>H167-I167</f>
        <v>134</v>
      </c>
      <c r="N167" s="407"/>
      <c r="O167" s="1569"/>
      <c r="P167" s="1570"/>
      <c r="Q167" s="407"/>
      <c r="R167" s="1569"/>
      <c r="S167" s="1570"/>
      <c r="T167" s="407"/>
      <c r="U167" s="806" t="s">
        <v>162</v>
      </c>
      <c r="V167" s="371"/>
      <c r="AB167" s="808"/>
      <c r="AG167" s="33">
        <v>3</v>
      </c>
    </row>
    <row r="168" spans="1:33" ht="15.75" hidden="1">
      <c r="A168" s="89"/>
      <c r="B168" s="415" t="s">
        <v>236</v>
      </c>
      <c r="C168" s="346"/>
      <c r="D168" s="84"/>
      <c r="E168" s="84"/>
      <c r="F168" s="403">
        <v>6</v>
      </c>
      <c r="G168" s="807">
        <v>1</v>
      </c>
      <c r="H168" s="634">
        <f>G168*30</f>
        <v>30</v>
      </c>
      <c r="I168" s="635">
        <v>8</v>
      </c>
      <c r="J168" s="635"/>
      <c r="K168" s="635"/>
      <c r="L168" s="636" t="s">
        <v>35</v>
      </c>
      <c r="M168" s="638">
        <f>H168-I168</f>
        <v>22</v>
      </c>
      <c r="N168" s="407"/>
      <c r="O168" s="1569"/>
      <c r="P168" s="1570"/>
      <c r="Q168" s="407"/>
      <c r="R168" s="1569"/>
      <c r="S168" s="1570"/>
      <c r="T168" s="407"/>
      <c r="U168" s="806" t="s">
        <v>35</v>
      </c>
      <c r="V168" s="371"/>
      <c r="AB168" s="808"/>
      <c r="AG168" s="33">
        <v>3</v>
      </c>
    </row>
    <row r="169" spans="1:28" ht="15.75" hidden="1">
      <c r="A169" s="372"/>
      <c r="B169" s="415" t="s">
        <v>179</v>
      </c>
      <c r="C169" s="346"/>
      <c r="D169" s="84"/>
      <c r="E169" s="84"/>
      <c r="F169" s="403"/>
      <c r="G169" s="665">
        <v>3</v>
      </c>
      <c r="H169" s="402">
        <f aca="true" t="shared" si="8" ref="H169:H191">G169*30</f>
        <v>90</v>
      </c>
      <c r="I169" s="372"/>
      <c r="J169" s="372"/>
      <c r="K169" s="372"/>
      <c r="L169" s="372"/>
      <c r="M169" s="412"/>
      <c r="N169" s="418"/>
      <c r="O169" s="1569"/>
      <c r="P169" s="1570"/>
      <c r="Q169" s="418"/>
      <c r="R169" s="1569"/>
      <c r="S169" s="1570"/>
      <c r="T169" s="418"/>
      <c r="U169" s="372"/>
      <c r="V169" s="419"/>
      <c r="AB169" s="808"/>
    </row>
    <row r="170" spans="1:28" ht="15.75" hidden="1">
      <c r="A170" s="372"/>
      <c r="B170" s="416" t="s">
        <v>41</v>
      </c>
      <c r="C170" s="346"/>
      <c r="D170" s="84"/>
      <c r="E170" s="84"/>
      <c r="F170" s="403"/>
      <c r="G170" s="665">
        <v>0.5</v>
      </c>
      <c r="H170" s="258">
        <f t="shared" si="8"/>
        <v>15</v>
      </c>
      <c r="I170" s="372"/>
      <c r="J170" s="372"/>
      <c r="K170" s="372"/>
      <c r="L170" s="372"/>
      <c r="M170" s="412"/>
      <c r="N170" s="418"/>
      <c r="O170" s="1569"/>
      <c r="P170" s="1570"/>
      <c r="Q170" s="418"/>
      <c r="R170" s="1569"/>
      <c r="S170" s="1570"/>
      <c r="T170" s="418"/>
      <c r="U170" s="372"/>
      <c r="V170" s="419"/>
      <c r="AB170" s="808"/>
    </row>
    <row r="171" spans="1:33" ht="15.75" hidden="1">
      <c r="A171" s="372"/>
      <c r="B171" s="393" t="s">
        <v>76</v>
      </c>
      <c r="C171" s="346"/>
      <c r="D171" s="85">
        <v>3</v>
      </c>
      <c r="E171" s="85"/>
      <c r="F171" s="406"/>
      <c r="G171" s="660">
        <v>2.5</v>
      </c>
      <c r="H171" s="402">
        <f t="shared" si="8"/>
        <v>75</v>
      </c>
      <c r="I171" s="374">
        <v>8</v>
      </c>
      <c r="J171" s="374" t="s">
        <v>256</v>
      </c>
      <c r="K171" s="374" t="s">
        <v>37</v>
      </c>
      <c r="L171" s="372"/>
      <c r="M171" s="412">
        <f>H171-I171</f>
        <v>67</v>
      </c>
      <c r="N171" s="418"/>
      <c r="O171" s="1569"/>
      <c r="P171" s="1570"/>
      <c r="Q171" s="93" t="s">
        <v>35</v>
      </c>
      <c r="R171" s="1569"/>
      <c r="S171" s="1570"/>
      <c r="T171" s="418"/>
      <c r="U171" s="372"/>
      <c r="V171" s="419"/>
      <c r="AB171" s="808"/>
      <c r="AG171" s="33">
        <v>2</v>
      </c>
    </row>
    <row r="172" spans="1:28" ht="31.5" hidden="1">
      <c r="A172" s="372"/>
      <c r="B172" s="417" t="s">
        <v>237</v>
      </c>
      <c r="C172" s="347"/>
      <c r="D172" s="85"/>
      <c r="E172" s="85"/>
      <c r="F172" s="405"/>
      <c r="G172" s="698">
        <v>6</v>
      </c>
      <c r="H172" s="402">
        <f t="shared" si="8"/>
        <v>180</v>
      </c>
      <c r="I172" s="375"/>
      <c r="J172" s="372"/>
      <c r="K172" s="372"/>
      <c r="L172" s="372"/>
      <c r="M172" s="412"/>
      <c r="N172" s="418"/>
      <c r="O172" s="1569"/>
      <c r="P172" s="1570"/>
      <c r="Q172" s="418"/>
      <c r="R172" s="1569"/>
      <c r="S172" s="1570"/>
      <c r="T172" s="418"/>
      <c r="U172" s="372"/>
      <c r="V172" s="419"/>
      <c r="AB172" s="808"/>
    </row>
    <row r="173" spans="1:28" ht="15.75" hidden="1">
      <c r="A173" s="372"/>
      <c r="B173" s="416" t="s">
        <v>41</v>
      </c>
      <c r="C173" s="346"/>
      <c r="D173" s="84"/>
      <c r="E173" s="84"/>
      <c r="F173" s="404"/>
      <c r="G173" s="699">
        <v>1</v>
      </c>
      <c r="H173" s="258">
        <f t="shared" si="8"/>
        <v>30</v>
      </c>
      <c r="I173" s="375"/>
      <c r="J173" s="372"/>
      <c r="K173" s="372"/>
      <c r="L173" s="372"/>
      <c r="M173" s="412"/>
      <c r="N173" s="418"/>
      <c r="O173" s="1569"/>
      <c r="P173" s="1570"/>
      <c r="Q173" s="418"/>
      <c r="R173" s="1569"/>
      <c r="S173" s="1570"/>
      <c r="T173" s="418"/>
      <c r="U173" s="372"/>
      <c r="V173" s="419"/>
      <c r="AB173" s="808"/>
    </row>
    <row r="174" spans="1:33" ht="15.75" hidden="1">
      <c r="A174" s="372"/>
      <c r="B174" s="393" t="s">
        <v>42</v>
      </c>
      <c r="C174" s="347">
        <v>4</v>
      </c>
      <c r="D174" s="85"/>
      <c r="E174" s="85"/>
      <c r="F174" s="406"/>
      <c r="G174" s="698">
        <v>5</v>
      </c>
      <c r="H174" s="402">
        <f t="shared" si="8"/>
        <v>150</v>
      </c>
      <c r="I174" s="644">
        <v>12</v>
      </c>
      <c r="J174" s="636" t="s">
        <v>350</v>
      </c>
      <c r="K174" s="636" t="s">
        <v>301</v>
      </c>
      <c r="L174" s="635">
        <v>0</v>
      </c>
      <c r="M174" s="412">
        <f>H174-I174</f>
        <v>138</v>
      </c>
      <c r="N174" s="418"/>
      <c r="O174" s="1569"/>
      <c r="P174" s="1570"/>
      <c r="Q174" s="418"/>
      <c r="R174" s="1566" t="s">
        <v>36</v>
      </c>
      <c r="S174" s="1568"/>
      <c r="T174" s="418"/>
      <c r="U174" s="372"/>
      <c r="V174" s="419"/>
      <c r="AB174" s="808"/>
      <c r="AG174" s="33">
        <v>2</v>
      </c>
    </row>
    <row r="175" spans="1:28" ht="15.75" hidden="1">
      <c r="A175" s="372"/>
      <c r="B175" s="516" t="s">
        <v>238</v>
      </c>
      <c r="C175" s="346"/>
      <c r="D175" s="84"/>
      <c r="E175" s="84"/>
      <c r="F175" s="404"/>
      <c r="G175" s="699">
        <v>3</v>
      </c>
      <c r="H175" s="402">
        <f t="shared" si="8"/>
        <v>90</v>
      </c>
      <c r="I175" s="375"/>
      <c r="J175" s="517"/>
      <c r="K175" s="372"/>
      <c r="L175" s="372"/>
      <c r="M175" s="412"/>
      <c r="N175" s="418"/>
      <c r="O175" s="1569"/>
      <c r="P175" s="1570"/>
      <c r="Q175" s="418"/>
      <c r="R175" s="1559"/>
      <c r="S175" s="1560"/>
      <c r="T175" s="418"/>
      <c r="U175" s="372"/>
      <c r="V175" s="419"/>
      <c r="AB175" s="808"/>
    </row>
    <row r="176" spans="1:28" ht="15.75" hidden="1">
      <c r="A176" s="372"/>
      <c r="B176" s="416" t="s">
        <v>41</v>
      </c>
      <c r="C176" s="346"/>
      <c r="D176" s="84"/>
      <c r="E176" s="84"/>
      <c r="F176" s="404"/>
      <c r="G176" s="699">
        <v>0.5</v>
      </c>
      <c r="H176" s="402">
        <f t="shared" si="8"/>
        <v>15</v>
      </c>
      <c r="I176" s="375"/>
      <c r="J176" s="517"/>
      <c r="K176" s="372"/>
      <c r="L176" s="372"/>
      <c r="M176" s="412"/>
      <c r="N176" s="418"/>
      <c r="O176" s="1569"/>
      <c r="P176" s="1570"/>
      <c r="Q176" s="418"/>
      <c r="R176" s="1559"/>
      <c r="S176" s="1560"/>
      <c r="T176" s="418"/>
      <c r="U176" s="372"/>
      <c r="V176" s="419"/>
      <c r="AB176" s="808"/>
    </row>
    <row r="177" spans="1:33" ht="15.75" hidden="1">
      <c r="A177" s="372"/>
      <c r="B177" s="393" t="s">
        <v>42</v>
      </c>
      <c r="C177" s="346"/>
      <c r="D177" s="84">
        <v>5</v>
      </c>
      <c r="E177" s="84"/>
      <c r="F177" s="404"/>
      <c r="G177" s="698">
        <v>2.5</v>
      </c>
      <c r="H177" s="402">
        <f t="shared" si="8"/>
        <v>75</v>
      </c>
      <c r="I177" s="374">
        <v>8</v>
      </c>
      <c r="J177" s="374" t="s">
        <v>256</v>
      </c>
      <c r="K177" s="374" t="s">
        <v>256</v>
      </c>
      <c r="L177" s="372"/>
      <c r="M177" s="412">
        <f>H177-I177</f>
        <v>67</v>
      </c>
      <c r="N177" s="418"/>
      <c r="O177" s="1569"/>
      <c r="P177" s="1570"/>
      <c r="Q177" s="418"/>
      <c r="R177" s="1559"/>
      <c r="S177" s="1560"/>
      <c r="T177" s="93" t="s">
        <v>257</v>
      </c>
      <c r="U177" s="372"/>
      <c r="V177" s="419"/>
      <c r="AB177" s="808"/>
      <c r="AG177" s="33">
        <v>3</v>
      </c>
    </row>
    <row r="178" spans="1:33" ht="15.75" hidden="1">
      <c r="A178" s="372"/>
      <c r="B178" s="415" t="s">
        <v>240</v>
      </c>
      <c r="C178" s="346">
        <v>6</v>
      </c>
      <c r="D178" s="84"/>
      <c r="E178" s="84"/>
      <c r="F178" s="403"/>
      <c r="G178" s="28">
        <v>4.5</v>
      </c>
      <c r="H178" s="402">
        <f t="shared" si="8"/>
        <v>135</v>
      </c>
      <c r="I178" s="644">
        <v>16</v>
      </c>
      <c r="J178" s="636" t="s">
        <v>36</v>
      </c>
      <c r="K178" s="644" t="s">
        <v>256</v>
      </c>
      <c r="L178" s="372"/>
      <c r="M178" s="412">
        <f>H178-I178</f>
        <v>119</v>
      </c>
      <c r="N178" s="418"/>
      <c r="O178" s="1569"/>
      <c r="P178" s="1570"/>
      <c r="Q178" s="418"/>
      <c r="R178" s="1559"/>
      <c r="S178" s="1560"/>
      <c r="T178" s="418"/>
      <c r="U178" s="93" t="s">
        <v>162</v>
      </c>
      <c r="V178" s="419"/>
      <c r="AB178" s="808"/>
      <c r="AG178" s="33">
        <v>3</v>
      </c>
    </row>
    <row r="179" spans="1:28" ht="31.5" hidden="1">
      <c r="A179" s="372"/>
      <c r="B179" s="516" t="s">
        <v>241</v>
      </c>
      <c r="C179" s="346"/>
      <c r="D179" s="84"/>
      <c r="E179" s="84"/>
      <c r="F179" s="404"/>
      <c r="G179" s="699">
        <v>8</v>
      </c>
      <c r="H179" s="402">
        <f t="shared" si="8"/>
        <v>240</v>
      </c>
      <c r="I179" s="375"/>
      <c r="J179" s="517"/>
      <c r="K179" s="372"/>
      <c r="L179" s="372"/>
      <c r="M179" s="412"/>
      <c r="N179" s="418"/>
      <c r="O179" s="1569"/>
      <c r="P179" s="1570"/>
      <c r="Q179" s="418"/>
      <c r="R179" s="1559"/>
      <c r="S179" s="1560"/>
      <c r="T179" s="418"/>
      <c r="U179" s="372"/>
      <c r="V179" s="419"/>
      <c r="AB179" s="808"/>
    </row>
    <row r="180" spans="1:28" ht="15.75" hidden="1">
      <c r="A180" s="372"/>
      <c r="B180" s="518" t="s">
        <v>41</v>
      </c>
      <c r="C180" s="346"/>
      <c r="D180" s="84"/>
      <c r="E180" s="84"/>
      <c r="F180" s="404"/>
      <c r="G180" s="699">
        <v>3</v>
      </c>
      <c r="H180" s="402">
        <f t="shared" si="8"/>
        <v>90</v>
      </c>
      <c r="I180" s="375"/>
      <c r="J180" s="517"/>
      <c r="K180" s="372"/>
      <c r="L180" s="372"/>
      <c r="M180" s="412"/>
      <c r="N180" s="418"/>
      <c r="O180" s="1569"/>
      <c r="P180" s="1570"/>
      <c r="Q180" s="418"/>
      <c r="R180" s="1559"/>
      <c r="S180" s="1560"/>
      <c r="T180" s="418"/>
      <c r="U180" s="372"/>
      <c r="V180" s="419"/>
      <c r="AB180" s="808"/>
    </row>
    <row r="181" spans="1:33" ht="15.75" hidden="1">
      <c r="A181" s="372"/>
      <c r="B181" s="393" t="s">
        <v>42</v>
      </c>
      <c r="C181" s="346">
        <v>3</v>
      </c>
      <c r="D181" s="84"/>
      <c r="E181" s="84"/>
      <c r="F181" s="404"/>
      <c r="G181" s="698">
        <v>5</v>
      </c>
      <c r="H181" s="634">
        <f t="shared" si="8"/>
        <v>150</v>
      </c>
      <c r="I181" s="644">
        <v>12</v>
      </c>
      <c r="J181" s="636" t="s">
        <v>350</v>
      </c>
      <c r="K181" s="636" t="s">
        <v>301</v>
      </c>
      <c r="L181" s="645"/>
      <c r="M181" s="638">
        <f>H181-I181</f>
        <v>138</v>
      </c>
      <c r="N181" s="418"/>
      <c r="O181" s="1569"/>
      <c r="P181" s="1570"/>
      <c r="Q181" s="93" t="s">
        <v>36</v>
      </c>
      <c r="R181" s="1559"/>
      <c r="S181" s="1560"/>
      <c r="T181" s="418"/>
      <c r="U181" s="372"/>
      <c r="V181" s="419"/>
      <c r="AB181" s="808"/>
      <c r="AG181" s="33">
        <v>2</v>
      </c>
    </row>
    <row r="182" spans="1:28" ht="31.5" hidden="1">
      <c r="A182" s="89"/>
      <c r="B182" s="516" t="s">
        <v>242</v>
      </c>
      <c r="C182" s="346"/>
      <c r="D182" s="84"/>
      <c r="E182" s="84"/>
      <c r="F182" s="404"/>
      <c r="G182" s="665">
        <v>8</v>
      </c>
      <c r="H182" s="258">
        <f t="shared" si="8"/>
        <v>240</v>
      </c>
      <c r="I182" s="84"/>
      <c r="J182" s="84"/>
      <c r="K182" s="84"/>
      <c r="L182" s="84"/>
      <c r="M182" s="412"/>
      <c r="N182" s="346"/>
      <c r="O182" s="1569"/>
      <c r="P182" s="1570"/>
      <c r="Q182" s="346"/>
      <c r="R182" s="1559"/>
      <c r="S182" s="1560"/>
      <c r="T182" s="346"/>
      <c r="U182" s="372"/>
      <c r="V182" s="419"/>
      <c r="AB182" s="808"/>
    </row>
    <row r="183" spans="1:28" ht="15.75" hidden="1">
      <c r="A183" s="89"/>
      <c r="B183" s="380" t="s">
        <v>41</v>
      </c>
      <c r="C183" s="84"/>
      <c r="D183" s="84"/>
      <c r="E183" s="84"/>
      <c r="F183" s="404"/>
      <c r="G183" s="665">
        <v>3</v>
      </c>
      <c r="H183" s="402">
        <f t="shared" si="8"/>
        <v>90</v>
      </c>
      <c r="I183" s="84"/>
      <c r="J183" s="84"/>
      <c r="K183" s="84"/>
      <c r="L183" s="84"/>
      <c r="M183" s="412"/>
      <c r="N183" s="346"/>
      <c r="O183" s="1569"/>
      <c r="P183" s="1570"/>
      <c r="Q183" s="346"/>
      <c r="R183" s="1559"/>
      <c r="S183" s="1560"/>
      <c r="T183" s="346"/>
      <c r="U183" s="372"/>
      <c r="V183" s="419"/>
      <c r="AB183" s="808"/>
    </row>
    <row r="184" spans="1:33" ht="15.75" hidden="1">
      <c r="A184" s="89"/>
      <c r="B184" s="219" t="s">
        <v>42</v>
      </c>
      <c r="C184" s="84">
        <v>3</v>
      </c>
      <c r="D184" s="84"/>
      <c r="E184" s="84"/>
      <c r="F184" s="404"/>
      <c r="G184" s="660">
        <v>5</v>
      </c>
      <c r="H184" s="402">
        <f t="shared" si="8"/>
        <v>150</v>
      </c>
      <c r="I184" s="642">
        <v>12</v>
      </c>
      <c r="J184" s="636" t="s">
        <v>350</v>
      </c>
      <c r="K184" s="636" t="s">
        <v>301</v>
      </c>
      <c r="L184" s="85"/>
      <c r="M184" s="412">
        <f>H184-I184</f>
        <v>138</v>
      </c>
      <c r="N184" s="347"/>
      <c r="O184" s="1569"/>
      <c r="P184" s="1570"/>
      <c r="Q184" s="93" t="s">
        <v>36</v>
      </c>
      <c r="R184" s="1559"/>
      <c r="S184" s="1560"/>
      <c r="T184" s="346"/>
      <c r="U184" s="372"/>
      <c r="V184" s="419"/>
      <c r="AB184" s="808"/>
      <c r="AG184" s="33">
        <v>2</v>
      </c>
    </row>
    <row r="185" spans="1:28" ht="31.5" hidden="1">
      <c r="A185" s="89"/>
      <c r="B185" s="241" t="s">
        <v>243</v>
      </c>
      <c r="C185" s="84"/>
      <c r="D185" s="84"/>
      <c r="E185" s="84"/>
      <c r="F185" s="404"/>
      <c r="G185" s="699">
        <v>9</v>
      </c>
      <c r="H185" s="402">
        <f t="shared" si="8"/>
        <v>270</v>
      </c>
      <c r="I185" s="84"/>
      <c r="J185" s="84"/>
      <c r="K185" s="84"/>
      <c r="L185" s="84"/>
      <c r="M185" s="412"/>
      <c r="N185" s="346"/>
      <c r="O185" s="1569"/>
      <c r="P185" s="1570"/>
      <c r="Q185" s="346"/>
      <c r="R185" s="1559"/>
      <c r="S185" s="1560"/>
      <c r="T185" s="519"/>
      <c r="U185" s="372"/>
      <c r="V185" s="419"/>
      <c r="AB185" s="808"/>
    </row>
    <row r="186" spans="1:28" ht="15.75" hidden="1">
      <c r="A186" s="89"/>
      <c r="B186" s="646" t="s">
        <v>41</v>
      </c>
      <c r="C186" s="647"/>
      <c r="D186" s="647"/>
      <c r="E186" s="647"/>
      <c r="F186" s="648"/>
      <c r="G186" s="665">
        <v>0</v>
      </c>
      <c r="H186" s="634">
        <f t="shared" si="8"/>
        <v>0</v>
      </c>
      <c r="I186" s="84"/>
      <c r="J186" s="91"/>
      <c r="K186" s="91"/>
      <c r="L186" s="84"/>
      <c r="M186" s="412"/>
      <c r="N186" s="346"/>
      <c r="O186" s="1569"/>
      <c r="P186" s="1570"/>
      <c r="Q186" s="346"/>
      <c r="R186" s="1559"/>
      <c r="S186" s="1560"/>
      <c r="T186" s="519"/>
      <c r="U186" s="372"/>
      <c r="V186" s="419"/>
      <c r="AB186" s="808"/>
    </row>
    <row r="187" spans="1:33" ht="15.75" hidden="1">
      <c r="A187" s="89"/>
      <c r="B187" s="219" t="s">
        <v>244</v>
      </c>
      <c r="C187" s="84">
        <v>2</v>
      </c>
      <c r="D187" s="84"/>
      <c r="E187" s="84"/>
      <c r="F187" s="404"/>
      <c r="G187" s="660">
        <v>4.5</v>
      </c>
      <c r="H187" s="402">
        <f t="shared" si="8"/>
        <v>135</v>
      </c>
      <c r="I187" s="85">
        <v>12</v>
      </c>
      <c r="J187" s="131" t="s">
        <v>257</v>
      </c>
      <c r="K187" s="131" t="s">
        <v>256</v>
      </c>
      <c r="L187" s="85"/>
      <c r="M187" s="412">
        <f>H187-I187</f>
        <v>123</v>
      </c>
      <c r="N187" s="347"/>
      <c r="O187" s="1566" t="s">
        <v>163</v>
      </c>
      <c r="P187" s="1568"/>
      <c r="Q187" s="347"/>
      <c r="R187" s="1559"/>
      <c r="S187" s="1560"/>
      <c r="T187" s="519"/>
      <c r="U187" s="372"/>
      <c r="V187" s="419"/>
      <c r="AB187" s="808"/>
      <c r="AG187" s="33">
        <v>1</v>
      </c>
    </row>
    <row r="188" spans="1:33" ht="15.75" hidden="1">
      <c r="A188" s="89"/>
      <c r="B188" s="219" t="s">
        <v>245</v>
      </c>
      <c r="C188" s="84">
        <v>3</v>
      </c>
      <c r="D188" s="84"/>
      <c r="E188" s="84"/>
      <c r="F188" s="404"/>
      <c r="G188" s="660">
        <v>4.5</v>
      </c>
      <c r="H188" s="402">
        <f t="shared" si="8"/>
        <v>135</v>
      </c>
      <c r="I188" s="85">
        <v>12</v>
      </c>
      <c r="J188" s="636" t="s">
        <v>350</v>
      </c>
      <c r="K188" s="636" t="s">
        <v>301</v>
      </c>
      <c r="L188" s="85"/>
      <c r="M188" s="412">
        <f>H188-I188</f>
        <v>123</v>
      </c>
      <c r="N188" s="347"/>
      <c r="O188" s="1571"/>
      <c r="P188" s="1572"/>
      <c r="Q188" s="93" t="s">
        <v>36</v>
      </c>
      <c r="R188" s="1559"/>
      <c r="S188" s="1560"/>
      <c r="T188" s="519"/>
      <c r="U188" s="372"/>
      <c r="V188" s="419"/>
      <c r="AB188" s="808"/>
      <c r="AG188" s="33">
        <v>2</v>
      </c>
    </row>
    <row r="189" spans="1:28" ht="31.5" hidden="1">
      <c r="A189" s="89"/>
      <c r="B189" s="241" t="s">
        <v>246</v>
      </c>
      <c r="C189" s="84"/>
      <c r="D189" s="84"/>
      <c r="E189" s="84"/>
      <c r="F189" s="404"/>
      <c r="G189" s="699">
        <v>8.5</v>
      </c>
      <c r="H189" s="402">
        <f t="shared" si="8"/>
        <v>255</v>
      </c>
      <c r="I189" s="85"/>
      <c r="J189" s="85"/>
      <c r="K189" s="85"/>
      <c r="L189" s="85"/>
      <c r="M189" s="412"/>
      <c r="N189" s="347"/>
      <c r="O189" s="1571"/>
      <c r="P189" s="1572"/>
      <c r="Q189" s="347"/>
      <c r="R189" s="1559"/>
      <c r="S189" s="1560"/>
      <c r="T189" s="519"/>
      <c r="U189" s="372"/>
      <c r="V189" s="419"/>
      <c r="AB189" s="808"/>
    </row>
    <row r="190" spans="1:28" ht="15.75" hidden="1">
      <c r="A190" s="89"/>
      <c r="B190" s="380" t="s">
        <v>41</v>
      </c>
      <c r="C190" s="84"/>
      <c r="D190" s="84"/>
      <c r="E190" s="84"/>
      <c r="F190" s="404"/>
      <c r="G190" s="699">
        <v>2.5</v>
      </c>
      <c r="H190" s="402">
        <f t="shared" si="8"/>
        <v>75</v>
      </c>
      <c r="I190" s="85"/>
      <c r="J190" s="85"/>
      <c r="K190" s="85"/>
      <c r="L190" s="85"/>
      <c r="M190" s="412"/>
      <c r="N190" s="347"/>
      <c r="O190" s="1571"/>
      <c r="P190" s="1572"/>
      <c r="Q190" s="347"/>
      <c r="R190" s="1559"/>
      <c r="S190" s="1560"/>
      <c r="T190" s="519"/>
      <c r="U190" s="372"/>
      <c r="V190" s="419"/>
      <c r="AB190" s="808"/>
    </row>
    <row r="191" spans="1:33" ht="15.75" hidden="1">
      <c r="A191" s="89"/>
      <c r="B191" s="219" t="s">
        <v>42</v>
      </c>
      <c r="C191" s="84">
        <v>3</v>
      </c>
      <c r="D191" s="84"/>
      <c r="E191" s="84"/>
      <c r="F191" s="404"/>
      <c r="G191" s="698">
        <v>5</v>
      </c>
      <c r="H191" s="402">
        <f t="shared" si="8"/>
        <v>150</v>
      </c>
      <c r="I191" s="85">
        <v>12</v>
      </c>
      <c r="J191" s="131" t="s">
        <v>350</v>
      </c>
      <c r="K191" s="131" t="s">
        <v>301</v>
      </c>
      <c r="L191" s="85"/>
      <c r="M191" s="412">
        <f>H191-I191</f>
        <v>138</v>
      </c>
      <c r="N191" s="347"/>
      <c r="O191" s="1571"/>
      <c r="P191" s="1572"/>
      <c r="Q191" s="93" t="s">
        <v>36</v>
      </c>
      <c r="R191" s="1559"/>
      <c r="S191" s="1560"/>
      <c r="T191" s="519"/>
      <c r="U191" s="372"/>
      <c r="V191" s="419"/>
      <c r="AB191" s="808"/>
      <c r="AG191" s="33">
        <v>2</v>
      </c>
    </row>
    <row r="192" spans="1:33" ht="15.75" hidden="1">
      <c r="A192" s="89"/>
      <c r="B192" s="241" t="s">
        <v>247</v>
      </c>
      <c r="C192" s="84"/>
      <c r="D192" s="84"/>
      <c r="E192" s="84">
        <v>3</v>
      </c>
      <c r="F192" s="403"/>
      <c r="G192" s="660">
        <v>1</v>
      </c>
      <c r="H192" s="402">
        <f>G192*30</f>
        <v>30</v>
      </c>
      <c r="I192" s="642">
        <v>8</v>
      </c>
      <c r="J192" s="642"/>
      <c r="K192" s="642"/>
      <c r="L192" s="636" t="s">
        <v>35</v>
      </c>
      <c r="M192" s="638">
        <f>H192-I192</f>
        <v>22</v>
      </c>
      <c r="N192" s="347"/>
      <c r="O192" s="1571"/>
      <c r="P192" s="1572"/>
      <c r="Q192" s="93" t="s">
        <v>35</v>
      </c>
      <c r="R192" s="1559"/>
      <c r="S192" s="1560"/>
      <c r="T192" s="519"/>
      <c r="U192" s="372"/>
      <c r="V192" s="419"/>
      <c r="AB192" s="808"/>
      <c r="AG192" s="33">
        <v>2</v>
      </c>
    </row>
    <row r="193" spans="1:28" ht="15.75" hidden="1">
      <c r="A193" s="89"/>
      <c r="B193" s="241" t="s">
        <v>248</v>
      </c>
      <c r="C193" s="85"/>
      <c r="D193" s="85"/>
      <c r="E193" s="85"/>
      <c r="F193" s="406"/>
      <c r="G193" s="665">
        <v>10</v>
      </c>
      <c r="H193" s="402">
        <f>G193*30</f>
        <v>300</v>
      </c>
      <c r="I193" s="85"/>
      <c r="J193" s="85"/>
      <c r="K193" s="85"/>
      <c r="L193" s="85"/>
      <c r="M193" s="412"/>
      <c r="N193" s="347"/>
      <c r="O193" s="1571"/>
      <c r="P193" s="1572"/>
      <c r="Q193" s="347"/>
      <c r="R193" s="1559"/>
      <c r="S193" s="1560"/>
      <c r="T193" s="519"/>
      <c r="U193" s="372"/>
      <c r="V193" s="419"/>
      <c r="AB193" s="808"/>
    </row>
    <row r="194" spans="1:28" ht="15.75" hidden="1">
      <c r="A194" s="89"/>
      <c r="B194" s="380" t="s">
        <v>41</v>
      </c>
      <c r="C194" s="85"/>
      <c r="D194" s="85"/>
      <c r="E194" s="85"/>
      <c r="F194" s="406"/>
      <c r="G194" s="665">
        <v>3</v>
      </c>
      <c r="H194" s="402">
        <f>G194*30</f>
        <v>90</v>
      </c>
      <c r="I194" s="85"/>
      <c r="J194" s="85"/>
      <c r="K194" s="85"/>
      <c r="L194" s="85"/>
      <c r="M194" s="412"/>
      <c r="N194" s="347"/>
      <c r="O194" s="1571"/>
      <c r="P194" s="1572"/>
      <c r="Q194" s="347"/>
      <c r="R194" s="1559"/>
      <c r="S194" s="1560"/>
      <c r="T194" s="519"/>
      <c r="U194" s="372"/>
      <c r="V194" s="419"/>
      <c r="AB194" s="808"/>
    </row>
    <row r="195" spans="1:33" ht="15.75" hidden="1">
      <c r="A195" s="89"/>
      <c r="B195" s="219" t="s">
        <v>42</v>
      </c>
      <c r="C195" s="84">
        <v>5</v>
      </c>
      <c r="D195" s="85"/>
      <c r="E195" s="85"/>
      <c r="F195" s="406"/>
      <c r="G195" s="660">
        <v>6</v>
      </c>
      <c r="H195" s="402">
        <f>G195*30</f>
        <v>180</v>
      </c>
      <c r="I195" s="642">
        <v>16</v>
      </c>
      <c r="J195" s="636" t="s">
        <v>257</v>
      </c>
      <c r="K195" s="636" t="s">
        <v>35</v>
      </c>
      <c r="L195" s="642"/>
      <c r="M195" s="412">
        <f>H195-I195</f>
        <v>164</v>
      </c>
      <c r="N195" s="347"/>
      <c r="O195" s="1571"/>
      <c r="P195" s="1572"/>
      <c r="Q195" s="347"/>
      <c r="R195" s="1559"/>
      <c r="S195" s="1560"/>
      <c r="T195" s="93" t="s">
        <v>162</v>
      </c>
      <c r="U195" s="372"/>
      <c r="V195" s="419"/>
      <c r="AB195" s="808"/>
      <c r="AG195" s="33">
        <v>3</v>
      </c>
    </row>
    <row r="196" spans="1:33" ht="16.5" hidden="1" thickBot="1">
      <c r="A196" s="421"/>
      <c r="B196" s="520" t="s">
        <v>249</v>
      </c>
      <c r="C196" s="126"/>
      <c r="D196" s="126"/>
      <c r="E196" s="126"/>
      <c r="F196" s="9">
        <v>5</v>
      </c>
      <c r="G196" s="92">
        <v>1</v>
      </c>
      <c r="H196" s="420">
        <f>G196*30</f>
        <v>30</v>
      </c>
      <c r="I196" s="650">
        <v>8</v>
      </c>
      <c r="J196" s="651"/>
      <c r="K196" s="652"/>
      <c r="L196" s="636" t="s">
        <v>35</v>
      </c>
      <c r="M196" s="423">
        <f>H196-I196</f>
        <v>22</v>
      </c>
      <c r="N196" s="422"/>
      <c r="O196" s="1571"/>
      <c r="P196" s="1572"/>
      <c r="Q196" s="422"/>
      <c r="R196" s="1561"/>
      <c r="S196" s="1562"/>
      <c r="T196" s="93" t="s">
        <v>35</v>
      </c>
      <c r="U196" s="421"/>
      <c r="V196" s="425"/>
      <c r="AB196" s="808"/>
      <c r="AG196" s="33">
        <v>3</v>
      </c>
    </row>
    <row r="197" spans="1:27" ht="16.5" hidden="1" thickBot="1">
      <c r="A197" s="1618" t="s">
        <v>152</v>
      </c>
      <c r="B197" s="1619"/>
      <c r="C197" s="1619"/>
      <c r="D197" s="1619"/>
      <c r="E197" s="1619"/>
      <c r="F197" s="1620"/>
      <c r="G197" s="280">
        <f>G149+G152+G153+G156+G160+G163+G164+G169+G172+G175+G178+G179+G182+G185+G189+G193</f>
        <v>96</v>
      </c>
      <c r="H197" s="280">
        <f>H149+H152+H153+H156+H160+H163+H164+H169+H172+H175+H178+H179+H182+H185+H189+H193</f>
        <v>2880</v>
      </c>
      <c r="I197" s="269"/>
      <c r="J197" s="283"/>
      <c r="K197" s="283"/>
      <c r="L197" s="283"/>
      <c r="M197" s="365"/>
      <c r="N197" s="362"/>
      <c r="O197" s="1534"/>
      <c r="P197" s="1535"/>
      <c r="Q197" s="399"/>
      <c r="R197" s="1563"/>
      <c r="S197" s="1535"/>
      <c r="T197" s="426"/>
      <c r="U197" s="26"/>
      <c r="V197" s="180"/>
      <c r="AA197" s="808"/>
    </row>
    <row r="198" spans="1:22" ht="16.5" hidden="1" thickBot="1">
      <c r="A198" s="1686" t="s">
        <v>61</v>
      </c>
      <c r="B198" s="1687"/>
      <c r="C198" s="1687"/>
      <c r="D198" s="1687"/>
      <c r="E198" s="1687"/>
      <c r="F198" s="1688"/>
      <c r="G198" s="268">
        <f>G154+G157+G161+G165+G170+G173+G176+G180+G183+G190+G194+G150</f>
        <v>22</v>
      </c>
      <c r="H198" s="268">
        <f>H154+H157+H161+H165+H170+H173+H176+H180+H183+H190+H194+H150</f>
        <v>660</v>
      </c>
      <c r="I198" s="269"/>
      <c r="J198" s="367"/>
      <c r="K198" s="367"/>
      <c r="L198" s="367"/>
      <c r="M198" s="368"/>
      <c r="N198" s="369"/>
      <c r="O198" s="1573"/>
      <c r="P198" s="1574"/>
      <c r="Q198" s="424"/>
      <c r="R198" s="1564"/>
      <c r="S198" s="1565"/>
      <c r="T198" s="363"/>
      <c r="U198" s="278"/>
      <c r="V198" s="180"/>
    </row>
    <row r="199" spans="1:22" ht="16.5" thickBot="1">
      <c r="A199" s="1686" t="s">
        <v>153</v>
      </c>
      <c r="B199" s="1687"/>
      <c r="C199" s="1687"/>
      <c r="D199" s="1687"/>
      <c r="E199" s="1687"/>
      <c r="F199" s="1688"/>
      <c r="G199" s="268">
        <f>G151+G152+G155+G158+G159+G162+G163+G166+G171+G174+G177+G178+G181+G184+G187+G188+G191+G192+G195+G196</f>
        <v>74</v>
      </c>
      <c r="H199" s="268">
        <f>H151+H152+H155+H158+H159+H162+H163+H166+H171+H174+H177+H178+H181+H184+H187+H188+H191+H192+H195+H196</f>
        <v>2220</v>
      </c>
      <c r="I199" s="653">
        <f>SUM(I151:I196)</f>
        <v>240</v>
      </c>
      <c r="J199" s="632" t="s">
        <v>353</v>
      </c>
      <c r="K199" s="632" t="s">
        <v>354</v>
      </c>
      <c r="L199" s="632" t="s">
        <v>355</v>
      </c>
      <c r="M199" s="269">
        <f>SUM(M151:M196)</f>
        <v>1980</v>
      </c>
      <c r="N199" s="159"/>
      <c r="O199" s="2047" t="s">
        <v>163</v>
      </c>
      <c r="P199" s="2048"/>
      <c r="Q199" s="708" t="s">
        <v>356</v>
      </c>
      <c r="R199" s="2090" t="s">
        <v>357</v>
      </c>
      <c r="S199" s="2048"/>
      <c r="T199" s="426" t="s">
        <v>358</v>
      </c>
      <c r="U199" s="26" t="s">
        <v>185</v>
      </c>
      <c r="V199" s="180"/>
    </row>
    <row r="200" spans="1:22" s="78" customFormat="1" ht="16.5" customHeight="1" thickBot="1">
      <c r="A200" s="1650" t="s">
        <v>253</v>
      </c>
      <c r="B200" s="1651"/>
      <c r="C200" s="1651"/>
      <c r="D200" s="1651"/>
      <c r="E200" s="1651"/>
      <c r="F200" s="1651"/>
      <c r="G200" s="1651"/>
      <c r="H200" s="1651"/>
      <c r="I200" s="1651"/>
      <c r="J200" s="1651"/>
      <c r="K200" s="1651"/>
      <c r="L200" s="1651"/>
      <c r="M200" s="1651"/>
      <c r="N200" s="1651"/>
      <c r="O200" s="1651"/>
      <c r="P200" s="1651"/>
      <c r="Q200" s="1651"/>
      <c r="R200" s="1651"/>
      <c r="S200" s="1651"/>
      <c r="T200" s="1652"/>
      <c r="U200" s="1652"/>
      <c r="V200" s="1653"/>
    </row>
    <row r="201" spans="1:22" s="78" customFormat="1" ht="15.75">
      <c r="A201" s="117"/>
      <c r="B201" s="118"/>
      <c r="C201" s="83"/>
      <c r="D201" s="83"/>
      <c r="E201" s="115"/>
      <c r="F201" s="119"/>
      <c r="G201" s="120"/>
      <c r="H201" s="121"/>
      <c r="I201" s="122"/>
      <c r="J201" s="65"/>
      <c r="K201" s="65"/>
      <c r="L201" s="65"/>
      <c r="M201" s="123"/>
      <c r="N201" s="124"/>
      <c r="O201" s="1553"/>
      <c r="P201" s="1554"/>
      <c r="Q201" s="79"/>
      <c r="R201" s="1553"/>
      <c r="S201" s="1554"/>
      <c r="T201" s="281"/>
      <c r="U201" s="282"/>
      <c r="V201" s="113"/>
    </row>
    <row r="202" spans="1:22" s="78" customFormat="1" ht="15.75">
      <c r="A202" s="125"/>
      <c r="B202" s="17"/>
      <c r="C202" s="126"/>
      <c r="D202" s="126"/>
      <c r="E202" s="127"/>
      <c r="F202" s="128"/>
      <c r="G202" s="129"/>
      <c r="H202" s="11"/>
      <c r="I202" s="130"/>
      <c r="J202" s="131"/>
      <c r="K202" s="131"/>
      <c r="L202" s="131"/>
      <c r="M202" s="132"/>
      <c r="N202" s="133"/>
      <c r="O202" s="1532"/>
      <c r="P202" s="1533"/>
      <c r="Q202" s="90"/>
      <c r="R202" s="1532"/>
      <c r="S202" s="1533"/>
      <c r="T202" s="275"/>
      <c r="U202" s="237"/>
      <c r="V202" s="107"/>
    </row>
    <row r="203" spans="1:22" s="78" customFormat="1" ht="15.75">
      <c r="A203" s="125"/>
      <c r="B203" s="29"/>
      <c r="C203" s="126"/>
      <c r="D203" s="91"/>
      <c r="E203" s="127"/>
      <c r="F203" s="128"/>
      <c r="G203" s="129"/>
      <c r="H203" s="11"/>
      <c r="I203" s="130"/>
      <c r="J203" s="131"/>
      <c r="K203" s="131"/>
      <c r="L203" s="131"/>
      <c r="M203" s="132"/>
      <c r="N203" s="133"/>
      <c r="O203" s="1532"/>
      <c r="P203" s="1533"/>
      <c r="Q203" s="90"/>
      <c r="R203" s="1532"/>
      <c r="S203" s="1533"/>
      <c r="T203" s="275"/>
      <c r="U203" s="237"/>
      <c r="V203" s="107"/>
    </row>
    <row r="204" spans="1:22" s="78" customFormat="1" ht="15.75">
      <c r="A204" s="134"/>
      <c r="B204" s="135"/>
      <c r="C204" s="136"/>
      <c r="D204" s="137"/>
      <c r="E204" s="136"/>
      <c r="F204" s="128"/>
      <c r="G204" s="138"/>
      <c r="H204" s="11"/>
      <c r="I204" s="137"/>
      <c r="J204" s="137"/>
      <c r="K204" s="137"/>
      <c r="L204" s="137"/>
      <c r="M204" s="139"/>
      <c r="N204" s="140"/>
      <c r="O204" s="1532"/>
      <c r="P204" s="1533"/>
      <c r="Q204" s="142"/>
      <c r="R204" s="1532"/>
      <c r="S204" s="1533"/>
      <c r="T204" s="275"/>
      <c r="U204" s="237"/>
      <c r="V204" s="107"/>
    </row>
    <row r="205" spans="1:22" s="78" customFormat="1" ht="15.75">
      <c r="A205" s="125"/>
      <c r="B205" s="17"/>
      <c r="C205" s="111"/>
      <c r="D205" s="11"/>
      <c r="E205" s="111"/>
      <c r="F205" s="106"/>
      <c r="G205" s="143"/>
      <c r="H205" s="11"/>
      <c r="I205" s="11"/>
      <c r="J205" s="11"/>
      <c r="K205" s="11"/>
      <c r="L205" s="11"/>
      <c r="M205" s="144"/>
      <c r="N205" s="110"/>
      <c r="O205" s="1532"/>
      <c r="P205" s="1533"/>
      <c r="Q205" s="114"/>
      <c r="R205" s="1532"/>
      <c r="S205" s="1533"/>
      <c r="T205" s="275"/>
      <c r="U205" s="237"/>
      <c r="V205" s="107"/>
    </row>
    <row r="206" spans="1:22" s="78" customFormat="1" ht="16.5" thickBot="1">
      <c r="A206" s="134"/>
      <c r="B206" s="109"/>
      <c r="C206" s="136"/>
      <c r="D206" s="141"/>
      <c r="E206" s="136"/>
      <c r="F206" s="128"/>
      <c r="G206" s="661"/>
      <c r="H206" s="137"/>
      <c r="I206" s="137"/>
      <c r="J206" s="137"/>
      <c r="K206" s="137"/>
      <c r="L206" s="137"/>
      <c r="M206" s="139"/>
      <c r="N206" s="140"/>
      <c r="O206" s="1532"/>
      <c r="P206" s="1533"/>
      <c r="Q206" s="142"/>
      <c r="R206" s="1532"/>
      <c r="S206" s="1533"/>
      <c r="T206" s="286"/>
      <c r="U206" s="287"/>
      <c r="V206" s="267"/>
    </row>
    <row r="207" spans="1:22" s="78" customFormat="1" ht="15.75" customHeight="1">
      <c r="A207" s="1615"/>
      <c r="B207" s="1616"/>
      <c r="C207" s="1616"/>
      <c r="D207" s="1616"/>
      <c r="E207" s="1616"/>
      <c r="F207" s="1617"/>
      <c r="G207" s="145"/>
      <c r="H207" s="23"/>
      <c r="I207" s="23"/>
      <c r="J207" s="23"/>
      <c r="K207" s="23"/>
      <c r="L207" s="23"/>
      <c r="M207" s="146"/>
      <c r="N207" s="147"/>
      <c r="O207" s="1540"/>
      <c r="P207" s="1541"/>
      <c r="Q207" s="70"/>
      <c r="R207" s="1547"/>
      <c r="S207" s="1548"/>
      <c r="T207" s="281"/>
      <c r="U207" s="282"/>
      <c r="V207" s="113"/>
    </row>
    <row r="208" spans="1:22" s="78" customFormat="1" ht="15.75">
      <c r="A208" s="1656"/>
      <c r="B208" s="1657"/>
      <c r="C208" s="1657"/>
      <c r="D208" s="1657"/>
      <c r="E208" s="1657"/>
      <c r="F208" s="1658"/>
      <c r="G208" s="148"/>
      <c r="H208" s="11"/>
      <c r="I208" s="11"/>
      <c r="J208" s="11"/>
      <c r="K208" s="11"/>
      <c r="L208" s="11"/>
      <c r="M208" s="144"/>
      <c r="N208" s="110"/>
      <c r="O208" s="1557"/>
      <c r="P208" s="1558"/>
      <c r="Q208" s="114"/>
      <c r="R208" s="1549"/>
      <c r="S208" s="1550"/>
      <c r="T208" s="275"/>
      <c r="U208" s="237"/>
      <c r="V208" s="107"/>
    </row>
    <row r="209" spans="1:22" s="78" customFormat="1" ht="16.5" customHeight="1" thickBot="1">
      <c r="A209" s="1659"/>
      <c r="B209" s="1660"/>
      <c r="C209" s="1660"/>
      <c r="D209" s="1660"/>
      <c r="E209" s="1660"/>
      <c r="F209" s="1661"/>
      <c r="G209" s="149"/>
      <c r="H209" s="24"/>
      <c r="I209" s="24"/>
      <c r="J209" s="24"/>
      <c r="K209" s="24"/>
      <c r="L209" s="24"/>
      <c r="M209" s="150"/>
      <c r="N209" s="151"/>
      <c r="O209" s="1542"/>
      <c r="P209" s="1543"/>
      <c r="Q209" s="152"/>
      <c r="R209" s="1551"/>
      <c r="S209" s="1552"/>
      <c r="T209" s="286"/>
      <c r="U209" s="287"/>
      <c r="V209" s="267"/>
    </row>
    <row r="210" spans="1:22" s="78" customFormat="1" ht="16.5" customHeight="1" thickBot="1">
      <c r="A210" s="1689" t="s">
        <v>361</v>
      </c>
      <c r="B210" s="1690"/>
      <c r="C210" s="1690"/>
      <c r="D210" s="1690"/>
      <c r="E210" s="1690"/>
      <c r="F210" s="1690"/>
      <c r="G210" s="1690"/>
      <c r="H210" s="1690"/>
      <c r="I210" s="1690"/>
      <c r="J210" s="1690"/>
      <c r="K210" s="1690"/>
      <c r="L210" s="1690"/>
      <c r="M210" s="1690"/>
      <c r="N210" s="1690"/>
      <c r="O210" s="1690"/>
      <c r="P210" s="1690"/>
      <c r="Q210" s="1690"/>
      <c r="R210" s="1690"/>
      <c r="S210" s="1690"/>
      <c r="T210" s="1652"/>
      <c r="U210" s="1652"/>
      <c r="V210" s="1653"/>
    </row>
    <row r="211" spans="1:22" s="78" customFormat="1" ht="15.75">
      <c r="A211" s="117" t="s">
        <v>112</v>
      </c>
      <c r="B211" s="118" t="s">
        <v>359</v>
      </c>
      <c r="C211" s="83"/>
      <c r="D211" s="83"/>
      <c r="E211" s="115"/>
      <c r="F211" s="119"/>
      <c r="G211" s="120">
        <v>4</v>
      </c>
      <c r="H211" s="121">
        <f>PRODUCT(G211,30)</f>
        <v>120</v>
      </c>
      <c r="I211" s="122"/>
      <c r="J211" s="65"/>
      <c r="K211" s="65"/>
      <c r="L211" s="65"/>
      <c r="M211" s="123"/>
      <c r="N211" s="124"/>
      <c r="O211" s="1553"/>
      <c r="P211" s="1554"/>
      <c r="Q211" s="79"/>
      <c r="R211" s="1553"/>
      <c r="S211" s="1554"/>
      <c r="T211" s="281"/>
      <c r="U211" s="282"/>
      <c r="V211" s="113"/>
    </row>
    <row r="212" spans="1:22" s="78" customFormat="1" ht="15.75">
      <c r="A212" s="125" t="s">
        <v>113</v>
      </c>
      <c r="B212" s="17" t="s">
        <v>360</v>
      </c>
      <c r="C212" s="126"/>
      <c r="D212" s="126"/>
      <c r="E212" s="127"/>
      <c r="F212" s="128"/>
      <c r="G212" s="129">
        <v>8</v>
      </c>
      <c r="H212" s="121">
        <f>PRODUCT(G212,30)</f>
        <v>240</v>
      </c>
      <c r="I212" s="130"/>
      <c r="J212" s="131"/>
      <c r="K212" s="131"/>
      <c r="L212" s="131"/>
      <c r="M212" s="132"/>
      <c r="N212" s="133"/>
      <c r="O212" s="1532"/>
      <c r="P212" s="1533"/>
      <c r="Q212" s="90"/>
      <c r="R212" s="1532"/>
      <c r="S212" s="1533"/>
      <c r="T212" s="275"/>
      <c r="U212" s="237"/>
      <c r="V212" s="107"/>
    </row>
    <row r="213" spans="1:22" s="78" customFormat="1" ht="15.75">
      <c r="A213" s="125" t="s">
        <v>362</v>
      </c>
      <c r="B213" s="29" t="s">
        <v>59</v>
      </c>
      <c r="C213" s="126"/>
      <c r="D213" s="91" t="s">
        <v>318</v>
      </c>
      <c r="E213" s="127"/>
      <c r="F213" s="128"/>
      <c r="G213" s="129">
        <v>3.5</v>
      </c>
      <c r="H213" s="11">
        <f>PRODUCT(G213,30)</f>
        <v>105</v>
      </c>
      <c r="I213" s="130"/>
      <c r="J213" s="131"/>
      <c r="K213" s="131"/>
      <c r="L213" s="131"/>
      <c r="M213" s="132"/>
      <c r="N213" s="133"/>
      <c r="O213" s="1532"/>
      <c r="P213" s="1533"/>
      <c r="Q213" s="90"/>
      <c r="R213" s="1532"/>
      <c r="S213" s="1533"/>
      <c r="T213" s="275"/>
      <c r="U213" s="237"/>
      <c r="V213" s="107"/>
    </row>
    <row r="214" spans="1:22" s="78" customFormat="1" ht="15.75">
      <c r="A214" s="134" t="s">
        <v>363</v>
      </c>
      <c r="B214" s="135" t="s">
        <v>60</v>
      </c>
      <c r="C214" s="136"/>
      <c r="D214" s="137"/>
      <c r="E214" s="136"/>
      <c r="F214" s="128"/>
      <c r="G214" s="138">
        <v>16.5</v>
      </c>
      <c r="H214" s="11">
        <f>PRODUCT(G214,30)</f>
        <v>495</v>
      </c>
      <c r="I214" s="137"/>
      <c r="J214" s="137"/>
      <c r="K214" s="137"/>
      <c r="L214" s="137"/>
      <c r="M214" s="139"/>
      <c r="N214" s="140"/>
      <c r="O214" s="1532"/>
      <c r="P214" s="1533"/>
      <c r="Q214" s="142"/>
      <c r="R214" s="1532"/>
      <c r="S214" s="1533"/>
      <c r="T214" s="275"/>
      <c r="U214" s="237"/>
      <c r="V214" s="107"/>
    </row>
    <row r="215" spans="1:22" s="78" customFormat="1" ht="15.75">
      <c r="A215" s="125"/>
      <c r="B215" s="17" t="s">
        <v>41</v>
      </c>
      <c r="C215" s="111"/>
      <c r="D215" s="11"/>
      <c r="E215" s="111"/>
      <c r="F215" s="106"/>
      <c r="G215" s="143"/>
      <c r="H215" s="11"/>
      <c r="I215" s="11"/>
      <c r="J215" s="11"/>
      <c r="K215" s="11"/>
      <c r="L215" s="11"/>
      <c r="M215" s="144"/>
      <c r="N215" s="110"/>
      <c r="O215" s="1532"/>
      <c r="P215" s="1533"/>
      <c r="Q215" s="114"/>
      <c r="R215" s="1532"/>
      <c r="S215" s="1533"/>
      <c r="T215" s="275"/>
      <c r="U215" s="237"/>
      <c r="V215" s="107"/>
    </row>
    <row r="216" spans="1:22" s="78" customFormat="1" ht="16.5" thickBot="1">
      <c r="A216" s="134" t="s">
        <v>155</v>
      </c>
      <c r="B216" s="109" t="s">
        <v>42</v>
      </c>
      <c r="C216" s="136"/>
      <c r="D216" s="141" t="s">
        <v>318</v>
      </c>
      <c r="E216" s="136"/>
      <c r="F216" s="128"/>
      <c r="G216" s="661">
        <v>16.5</v>
      </c>
      <c r="H216" s="137">
        <f>PRODUCT(G216,30)</f>
        <v>495</v>
      </c>
      <c r="I216" s="137"/>
      <c r="J216" s="137"/>
      <c r="K216" s="137"/>
      <c r="L216" s="137"/>
      <c r="M216" s="139"/>
      <c r="N216" s="140"/>
      <c r="O216" s="1532"/>
      <c r="P216" s="1533"/>
      <c r="Q216" s="142"/>
      <c r="R216" s="1551"/>
      <c r="S216" s="1552"/>
      <c r="T216" s="286"/>
      <c r="U216" s="287"/>
      <c r="V216" s="267"/>
    </row>
    <row r="217" spans="1:22" s="78" customFormat="1" ht="15.75" customHeight="1">
      <c r="A217" s="1615" t="s">
        <v>156</v>
      </c>
      <c r="B217" s="1616"/>
      <c r="C217" s="1616"/>
      <c r="D217" s="1616"/>
      <c r="E217" s="1616"/>
      <c r="F217" s="1617"/>
      <c r="G217" s="145">
        <f>G214+G212+G211+G213</f>
        <v>32</v>
      </c>
      <c r="H217" s="145">
        <f>H214+H212+H211+H213</f>
        <v>960</v>
      </c>
      <c r="I217" s="23"/>
      <c r="J217" s="23"/>
      <c r="K217" s="23"/>
      <c r="L217" s="23"/>
      <c r="M217" s="146"/>
      <c r="N217" s="147"/>
      <c r="O217" s="1540"/>
      <c r="P217" s="1541"/>
      <c r="Q217" s="70"/>
      <c r="R217" s="1547"/>
      <c r="S217" s="1548"/>
      <c r="T217" s="281"/>
      <c r="U217" s="282"/>
      <c r="V217" s="113"/>
    </row>
    <row r="218" spans="1:22" s="78" customFormat="1" ht="15.75">
      <c r="A218" s="1656" t="s">
        <v>61</v>
      </c>
      <c r="B218" s="1657"/>
      <c r="C218" s="1657"/>
      <c r="D218" s="1657"/>
      <c r="E218" s="1657"/>
      <c r="F218" s="1658"/>
      <c r="G218" s="148">
        <f>G211+G212</f>
        <v>12</v>
      </c>
      <c r="H218" s="148">
        <f>30*G218</f>
        <v>360</v>
      </c>
      <c r="I218" s="11"/>
      <c r="J218" s="11"/>
      <c r="K218" s="11"/>
      <c r="L218" s="11"/>
      <c r="M218" s="144"/>
      <c r="N218" s="110"/>
      <c r="O218" s="1557"/>
      <c r="P218" s="1558"/>
      <c r="Q218" s="114"/>
      <c r="R218" s="1549"/>
      <c r="S218" s="1550"/>
      <c r="T218" s="275"/>
      <c r="U218" s="237"/>
      <c r="V218" s="107"/>
    </row>
    <row r="219" spans="1:22" s="78" customFormat="1" ht="16.5" customHeight="1" thickBot="1">
      <c r="A219" s="1659" t="s">
        <v>157</v>
      </c>
      <c r="B219" s="1660"/>
      <c r="C219" s="1660"/>
      <c r="D219" s="1660"/>
      <c r="E219" s="1660"/>
      <c r="F219" s="1661"/>
      <c r="G219" s="149">
        <f>G213+G216</f>
        <v>20</v>
      </c>
      <c r="H219" s="24">
        <f>H213+H216</f>
        <v>600</v>
      </c>
      <c r="I219" s="24"/>
      <c r="J219" s="24"/>
      <c r="K219" s="24"/>
      <c r="L219" s="24"/>
      <c r="M219" s="150"/>
      <c r="N219" s="151"/>
      <c r="O219" s="1542"/>
      <c r="P219" s="1543"/>
      <c r="Q219" s="152"/>
      <c r="R219" s="1551"/>
      <c r="S219" s="1552"/>
      <c r="T219" s="286"/>
      <c r="U219" s="287"/>
      <c r="V219" s="267"/>
    </row>
    <row r="220" spans="1:22" s="78" customFormat="1" ht="16.5" customHeight="1" thickBot="1">
      <c r="A220" s="1544" t="s">
        <v>114</v>
      </c>
      <c r="B220" s="1545"/>
      <c r="C220" s="1545"/>
      <c r="D220" s="1545"/>
      <c r="E220" s="1545"/>
      <c r="F220" s="1545"/>
      <c r="G220" s="1545"/>
      <c r="H220" s="1545"/>
      <c r="I220" s="1545"/>
      <c r="J220" s="1545"/>
      <c r="K220" s="1545"/>
      <c r="L220" s="1545"/>
      <c r="M220" s="1545"/>
      <c r="N220" s="1545"/>
      <c r="O220" s="1545"/>
      <c r="P220" s="1545"/>
      <c r="Q220" s="1545"/>
      <c r="R220" s="1545"/>
      <c r="S220" s="1545"/>
      <c r="T220" s="1545"/>
      <c r="U220" s="1545"/>
      <c r="V220" s="1546"/>
    </row>
    <row r="221" spans="1:22" s="78" customFormat="1" ht="16.5" customHeight="1" thickBot="1">
      <c r="A221" s="27" t="s">
        <v>115</v>
      </c>
      <c r="B221" s="153" t="s">
        <v>53</v>
      </c>
      <c r="C221" s="154"/>
      <c r="D221" s="155" t="s">
        <v>318</v>
      </c>
      <c r="E221" s="156"/>
      <c r="F221" s="157"/>
      <c r="G221" s="662">
        <v>3</v>
      </c>
      <c r="H221" s="158">
        <f>PRODUCT(G221,30)</f>
        <v>90</v>
      </c>
      <c r="I221" s="159"/>
      <c r="J221" s="160"/>
      <c r="K221" s="160"/>
      <c r="L221" s="160"/>
      <c r="M221" s="161"/>
      <c r="N221" s="169"/>
      <c r="O221" s="1553"/>
      <c r="P221" s="1554"/>
      <c r="Q221" s="167"/>
      <c r="R221" s="1555"/>
      <c r="S221" s="1556"/>
      <c r="T221" s="277"/>
      <c r="U221" s="278"/>
      <c r="V221" s="180"/>
    </row>
    <row r="222" spans="1:22" s="78" customFormat="1" ht="16.5" customHeight="1" thickBot="1">
      <c r="A222" s="1745" t="s">
        <v>158</v>
      </c>
      <c r="B222" s="1746"/>
      <c r="C222" s="1746"/>
      <c r="D222" s="1746"/>
      <c r="E222" s="1746"/>
      <c r="F222" s="1747"/>
      <c r="G222" s="663">
        <v>3</v>
      </c>
      <c r="H222" s="162">
        <f>PRODUCT(G222,30)</f>
        <v>90</v>
      </c>
      <c r="I222" s="163"/>
      <c r="J222" s="164"/>
      <c r="K222" s="164"/>
      <c r="L222" s="164"/>
      <c r="M222" s="56"/>
      <c r="N222" s="170"/>
      <c r="O222" s="1538"/>
      <c r="P222" s="1539"/>
      <c r="Q222" s="167"/>
      <c r="R222" s="1555"/>
      <c r="S222" s="1556"/>
      <c r="T222" s="288"/>
      <c r="U222" s="289"/>
      <c r="V222" s="178"/>
    </row>
    <row r="223" spans="1:25" s="78" customFormat="1" ht="16.5" customHeight="1" thickBot="1">
      <c r="A223" s="1683" t="s">
        <v>254</v>
      </c>
      <c r="B223" s="1684"/>
      <c r="C223" s="1684"/>
      <c r="D223" s="1684"/>
      <c r="E223" s="1684"/>
      <c r="F223" s="1684"/>
      <c r="G223" s="1684"/>
      <c r="H223" s="1684"/>
      <c r="I223" s="1684"/>
      <c r="J223" s="1684"/>
      <c r="K223" s="1684"/>
      <c r="L223" s="1684"/>
      <c r="M223" s="1684"/>
      <c r="N223" s="1684"/>
      <c r="O223" s="1684"/>
      <c r="P223" s="1684"/>
      <c r="Q223" s="1684"/>
      <c r="R223" s="1684"/>
      <c r="S223" s="1684"/>
      <c r="T223" s="1684"/>
      <c r="U223" s="1684"/>
      <c r="V223" s="1684"/>
      <c r="W223" s="1684"/>
      <c r="X223" s="1684"/>
      <c r="Y223" s="1685"/>
    </row>
    <row r="224" spans="1:35" ht="15.75">
      <c r="A224" s="1631" t="s">
        <v>159</v>
      </c>
      <c r="B224" s="1632" t="s">
        <v>159</v>
      </c>
      <c r="C224" s="1632" t="s">
        <v>159</v>
      </c>
      <c r="D224" s="1632" t="s">
        <v>159</v>
      </c>
      <c r="E224" s="1632" t="s">
        <v>159</v>
      </c>
      <c r="F224" s="1632" t="s">
        <v>159</v>
      </c>
      <c r="G224" s="71">
        <f>G222+G145+G83+G62+G22+G217</f>
        <v>240</v>
      </c>
      <c r="H224" s="71">
        <f>H222+H145+H83+H62+H22+H217</f>
        <v>7200</v>
      </c>
      <c r="I224" s="71"/>
      <c r="J224" s="57"/>
      <c r="K224" s="57"/>
      <c r="L224" s="57"/>
      <c r="M224" s="285"/>
      <c r="N224" s="168"/>
      <c r="O224" s="1530"/>
      <c r="P224" s="1531"/>
      <c r="Q224" s="72"/>
      <c r="R224" s="1512"/>
      <c r="S224" s="1513"/>
      <c r="T224" s="434"/>
      <c r="U224" s="521"/>
      <c r="V224" s="435"/>
      <c r="AG224" s="33">
        <f>30*G224</f>
        <v>7200</v>
      </c>
      <c r="AH224" s="78" t="s">
        <v>315</v>
      </c>
      <c r="AI224" s="812">
        <f>AI34+AI68+AI100</f>
        <v>44.5</v>
      </c>
    </row>
    <row r="225" spans="1:35" ht="16.5" thickBot="1">
      <c r="A225" s="1672" t="s">
        <v>160</v>
      </c>
      <c r="B225" s="1673" t="s">
        <v>160</v>
      </c>
      <c r="C225" s="1673" t="s">
        <v>160</v>
      </c>
      <c r="D225" s="1673" t="s">
        <v>160</v>
      </c>
      <c r="E225" s="1673" t="s">
        <v>160</v>
      </c>
      <c r="F225" s="1673" t="s">
        <v>160</v>
      </c>
      <c r="G225" s="73">
        <f>G23+G63+G84+G146+G218</f>
        <v>94.5</v>
      </c>
      <c r="H225" s="73">
        <f>H23+H63+H84+H146+H218</f>
        <v>2835</v>
      </c>
      <c r="I225" s="18"/>
      <c r="J225" s="18"/>
      <c r="K225" s="18"/>
      <c r="L225" s="18"/>
      <c r="M225" s="74"/>
      <c r="N225" s="165"/>
      <c r="O225" s="1528"/>
      <c r="P225" s="1529"/>
      <c r="Q225" s="75"/>
      <c r="R225" s="1499"/>
      <c r="S225" s="1500"/>
      <c r="T225" s="275"/>
      <c r="U225" s="237"/>
      <c r="V225" s="107"/>
      <c r="AG225" s="33">
        <f>30*G225</f>
        <v>2835</v>
      </c>
      <c r="AH225" s="78" t="s">
        <v>316</v>
      </c>
      <c r="AI225" s="812">
        <f>AI35+AI69+AI101</f>
        <v>39</v>
      </c>
    </row>
    <row r="226" spans="1:35" ht="16.5" thickBot="1">
      <c r="A226" s="1670" t="s">
        <v>161</v>
      </c>
      <c r="B226" s="1671" t="s">
        <v>161</v>
      </c>
      <c r="C226" s="1671" t="s">
        <v>161</v>
      </c>
      <c r="D226" s="1671" t="s">
        <v>161</v>
      </c>
      <c r="E226" s="1671" t="s">
        <v>161</v>
      </c>
      <c r="F226" s="1671" t="s">
        <v>161</v>
      </c>
      <c r="G226" s="76">
        <f>G24+G64+G85+G147+G219+G222</f>
        <v>145.5</v>
      </c>
      <c r="H226" s="76">
        <f>H24+H64+H85+H147+H219+H222</f>
        <v>4365</v>
      </c>
      <c r="I226" s="76">
        <f>I24+I64+I85+I147+I219+I222</f>
        <v>344</v>
      </c>
      <c r="J226" s="811" t="s">
        <v>370</v>
      </c>
      <c r="K226" s="811" t="s">
        <v>371</v>
      </c>
      <c r="L226" s="811" t="s">
        <v>372</v>
      </c>
      <c r="M226" s="76">
        <f>M24+M64+M85+M147+M219+M222</f>
        <v>3316</v>
      </c>
      <c r="N226" s="166"/>
      <c r="O226" s="1510"/>
      <c r="P226" s="1511"/>
      <c r="Q226" s="77"/>
      <c r="R226" s="1501"/>
      <c r="S226" s="1502"/>
      <c r="T226" s="524"/>
      <c r="U226" s="525"/>
      <c r="V226" s="116"/>
      <c r="AG226" s="33">
        <f>30*G226</f>
        <v>4365</v>
      </c>
      <c r="AH226" s="78" t="s">
        <v>22</v>
      </c>
      <c r="AI226" s="812">
        <f>AI36+AI70+AI102+G222+G219</f>
        <v>62</v>
      </c>
    </row>
    <row r="227" spans="1:35" ht="16.5" thickBot="1">
      <c r="A227" s="1674" t="s">
        <v>250</v>
      </c>
      <c r="B227" s="1675"/>
      <c r="C227" s="1675"/>
      <c r="D227" s="1675"/>
      <c r="E227" s="1675"/>
      <c r="F227" s="1675"/>
      <c r="G227" s="1675"/>
      <c r="H227" s="1675"/>
      <c r="I227" s="1675"/>
      <c r="J227" s="1675"/>
      <c r="K227" s="1675"/>
      <c r="L227" s="1675"/>
      <c r="M227" s="1675"/>
      <c r="N227" s="593" t="s">
        <v>278</v>
      </c>
      <c r="O227" s="1534" t="s">
        <v>279</v>
      </c>
      <c r="P227" s="1535"/>
      <c r="Q227" s="27" t="s">
        <v>289</v>
      </c>
      <c r="R227" s="1534" t="s">
        <v>185</v>
      </c>
      <c r="S227" s="1535"/>
      <c r="T227" s="27" t="s">
        <v>258</v>
      </c>
      <c r="U227" s="26" t="s">
        <v>291</v>
      </c>
      <c r="V227" s="594"/>
      <c r="AI227" s="812">
        <f>SUM(AI224:AI226)</f>
        <v>145.5</v>
      </c>
    </row>
    <row r="228" spans="1:22" ht="15.75">
      <c r="A228" s="1654" t="s">
        <v>26</v>
      </c>
      <c r="B228" s="1655"/>
      <c r="C228" s="1655"/>
      <c r="D228" s="1655"/>
      <c r="E228" s="1655"/>
      <c r="F228" s="1655"/>
      <c r="G228" s="1655"/>
      <c r="H228" s="1655"/>
      <c r="I228" s="1655"/>
      <c r="J228" s="1655"/>
      <c r="K228" s="1655"/>
      <c r="L228" s="1655"/>
      <c r="M228" s="1655"/>
      <c r="N228" s="465">
        <v>3</v>
      </c>
      <c r="O228" s="1536">
        <v>4</v>
      </c>
      <c r="P228" s="1537"/>
      <c r="Q228" s="526">
        <v>3</v>
      </c>
      <c r="R228" s="1536">
        <v>4</v>
      </c>
      <c r="S228" s="1537"/>
      <c r="T228" s="527">
        <v>3</v>
      </c>
      <c r="U228" s="121">
        <v>1</v>
      </c>
      <c r="V228" s="435"/>
    </row>
    <row r="229" spans="1:22" ht="15.75">
      <c r="A229" s="1654" t="s">
        <v>27</v>
      </c>
      <c r="B229" s="1655"/>
      <c r="C229" s="1655"/>
      <c r="D229" s="1655"/>
      <c r="E229" s="1655"/>
      <c r="F229" s="1655"/>
      <c r="G229" s="1655"/>
      <c r="H229" s="1655"/>
      <c r="I229" s="1655"/>
      <c r="J229" s="1655"/>
      <c r="K229" s="1655"/>
      <c r="L229" s="1655"/>
      <c r="M229" s="1655"/>
      <c r="N229" s="528">
        <v>1</v>
      </c>
      <c r="O229" s="1524">
        <v>2</v>
      </c>
      <c r="P229" s="1525"/>
      <c r="Q229" s="529">
        <v>2</v>
      </c>
      <c r="R229" s="1524">
        <v>1</v>
      </c>
      <c r="S229" s="1525"/>
      <c r="T229" s="529">
        <v>4</v>
      </c>
      <c r="U229" s="11">
        <v>2</v>
      </c>
      <c r="V229" s="530">
        <v>3</v>
      </c>
    </row>
    <row r="230" spans="1:22" ht="15.75">
      <c r="A230" s="1654" t="s">
        <v>47</v>
      </c>
      <c r="B230" s="1655"/>
      <c r="C230" s="1655"/>
      <c r="D230" s="1655"/>
      <c r="E230" s="1655"/>
      <c r="F230" s="1655"/>
      <c r="G230" s="1655"/>
      <c r="H230" s="1655"/>
      <c r="I230" s="1655"/>
      <c r="J230" s="1655"/>
      <c r="K230" s="1655"/>
      <c r="L230" s="1655"/>
      <c r="M230" s="1655"/>
      <c r="N230" s="465"/>
      <c r="O230" s="1532"/>
      <c r="P230" s="1533"/>
      <c r="Q230" s="531"/>
      <c r="R230" s="1524"/>
      <c r="S230" s="1525"/>
      <c r="T230" s="529">
        <v>1</v>
      </c>
      <c r="U230" s="11"/>
      <c r="V230" s="107"/>
    </row>
    <row r="231" spans="1:22" ht="15.75">
      <c r="A231" s="1654" t="s">
        <v>48</v>
      </c>
      <c r="B231" s="1655"/>
      <c r="C231" s="1655"/>
      <c r="D231" s="1655"/>
      <c r="E231" s="1655"/>
      <c r="F231" s="1655"/>
      <c r="G231" s="1655"/>
      <c r="H231" s="1655"/>
      <c r="I231" s="1655"/>
      <c r="J231" s="1655"/>
      <c r="K231" s="1655"/>
      <c r="L231" s="1655"/>
      <c r="M231" s="1655"/>
      <c r="N231" s="682"/>
      <c r="O231" s="2046"/>
      <c r="P231" s="2046"/>
      <c r="Q231" s="11">
        <v>1</v>
      </c>
      <c r="R231" s="2091">
        <v>1</v>
      </c>
      <c r="S231" s="2091"/>
      <c r="T231" s="11"/>
      <c r="U231" s="11">
        <v>1</v>
      </c>
      <c r="V231" s="237"/>
    </row>
    <row r="232" spans="1:22" ht="15.75">
      <c r="A232" s="349"/>
      <c r="B232" s="349"/>
      <c r="C232" s="349"/>
      <c r="D232" s="349"/>
      <c r="E232" s="349"/>
      <c r="F232" s="349"/>
      <c r="G232" s="349"/>
      <c r="H232" s="349"/>
      <c r="I232" s="349"/>
      <c r="J232" s="349"/>
      <c r="K232" s="349"/>
      <c r="L232" s="2093" t="s">
        <v>319</v>
      </c>
      <c r="M232" s="2094"/>
      <c r="N232" s="2095" t="s">
        <v>320</v>
      </c>
      <c r="O232" s="2095"/>
      <c r="P232" s="2095"/>
      <c r="Q232" s="2092" t="s">
        <v>320</v>
      </c>
      <c r="R232" s="2092"/>
      <c r="S232" s="2092"/>
      <c r="T232" s="2092" t="s">
        <v>321</v>
      </c>
      <c r="U232" s="2092"/>
      <c r="V232" s="237"/>
    </row>
    <row r="233" spans="1:22" ht="16.5" thickBot="1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2096">
        <f>G19+G36+G37+G43+G79+G53+G57+G58+G61+G76+G111+G82+G32</f>
        <v>44.5</v>
      </c>
      <c r="O233" s="2008"/>
      <c r="P233" s="2097"/>
      <c r="Q233" s="2096">
        <f>G70+G29+G102+G109+G112+G115+G116+G119+G125+G142+G105+G73</f>
        <v>39</v>
      </c>
      <c r="R233" s="2008"/>
      <c r="S233" s="2097"/>
      <c r="T233" s="2096">
        <f>G47+G108+G122+G126+G127+G136+G213+G216+G221+G144+G143+G129+G50+G40+G13+G132+G135</f>
        <v>62</v>
      </c>
      <c r="U233" s="2008"/>
      <c r="V233" s="2097"/>
    </row>
    <row r="234" spans="1:22" s="453" customFormat="1" ht="14.25" thickBot="1">
      <c r="A234" s="534"/>
      <c r="B234" s="534"/>
      <c r="C234" s="534"/>
      <c r="D234" s="534"/>
      <c r="E234" s="534"/>
      <c r="F234" s="534"/>
      <c r="G234" s="534"/>
      <c r="H234" s="534"/>
      <c r="I234" s="534"/>
      <c r="J234" s="534"/>
      <c r="K234" s="534"/>
      <c r="L234" s="534"/>
      <c r="M234" s="515"/>
      <c r="N234" s="1507">
        <f>N233+Q233+T233</f>
        <v>145.5</v>
      </c>
      <c r="O234" s="1508"/>
      <c r="P234" s="1508"/>
      <c r="Q234" s="1508"/>
      <c r="R234" s="1508"/>
      <c r="S234" s="1508"/>
      <c r="T234" s="1508"/>
      <c r="U234" s="1508"/>
      <c r="V234" s="1509"/>
    </row>
    <row r="235" spans="1:25" s="78" customFormat="1" ht="16.5" customHeight="1" thickBot="1">
      <c r="A235" s="1683" t="s">
        <v>255</v>
      </c>
      <c r="B235" s="1684"/>
      <c r="C235" s="1684"/>
      <c r="D235" s="1684"/>
      <c r="E235" s="1684"/>
      <c r="F235" s="1684"/>
      <c r="G235" s="1684"/>
      <c r="H235" s="1684"/>
      <c r="I235" s="1684"/>
      <c r="J235" s="1684"/>
      <c r="K235" s="1684"/>
      <c r="L235" s="1684"/>
      <c r="M235" s="1684"/>
      <c r="N235" s="1684"/>
      <c r="O235" s="1684"/>
      <c r="P235" s="1684"/>
      <c r="Q235" s="1684"/>
      <c r="R235" s="1684"/>
      <c r="S235" s="1684"/>
      <c r="T235" s="1684"/>
      <c r="U235" s="1684"/>
      <c r="V235" s="1684"/>
      <c r="W235" s="1684"/>
      <c r="X235" s="1684"/>
      <c r="Y235" s="1685"/>
    </row>
    <row r="236" spans="1:22" ht="15.75">
      <c r="A236" s="1631" t="s">
        <v>159</v>
      </c>
      <c r="B236" s="1632" t="s">
        <v>159</v>
      </c>
      <c r="C236" s="1632" t="s">
        <v>159</v>
      </c>
      <c r="D236" s="1632" t="s">
        <v>159</v>
      </c>
      <c r="E236" s="1632" t="s">
        <v>159</v>
      </c>
      <c r="F236" s="1632" t="s">
        <v>159</v>
      </c>
      <c r="G236" s="71">
        <f>G22+G62+G95+G197+G217+G222</f>
        <v>239</v>
      </c>
      <c r="H236" s="71">
        <f>H22+H62+H95+H197+H217+H222</f>
        <v>7170</v>
      </c>
      <c r="I236" s="284">
        <f>I22+I62+I95+I197</f>
        <v>0</v>
      </c>
      <c r="J236" s="57" t="s">
        <v>261</v>
      </c>
      <c r="K236" s="57" t="s">
        <v>262</v>
      </c>
      <c r="L236" s="57" t="s">
        <v>263</v>
      </c>
      <c r="M236" s="285">
        <f>M22+M62+M95+M197</f>
        <v>0</v>
      </c>
      <c r="N236" s="168"/>
      <c r="O236" s="1530"/>
      <c r="P236" s="1531"/>
      <c r="Q236" s="72"/>
      <c r="R236" s="1512"/>
      <c r="S236" s="1513"/>
      <c r="T236" s="434"/>
      <c r="U236" s="521"/>
      <c r="V236" s="435"/>
    </row>
    <row r="237" spans="1:22" ht="16.5" thickBot="1">
      <c r="A237" s="1672" t="s">
        <v>160</v>
      </c>
      <c r="B237" s="1673" t="s">
        <v>160</v>
      </c>
      <c r="C237" s="1673" t="s">
        <v>160</v>
      </c>
      <c r="D237" s="1673" t="s">
        <v>160</v>
      </c>
      <c r="E237" s="1673" t="s">
        <v>160</v>
      </c>
      <c r="F237" s="1673" t="s">
        <v>160</v>
      </c>
      <c r="G237" s="73">
        <f>G23+G63+G96+G198+G218</f>
        <v>91.5</v>
      </c>
      <c r="H237" s="73">
        <f>H23+H63+H96+H198+H218</f>
        <v>2790</v>
      </c>
      <c r="I237" s="18"/>
      <c r="J237" s="18"/>
      <c r="K237" s="18"/>
      <c r="L237" s="18"/>
      <c r="M237" s="74"/>
      <c r="N237" s="165"/>
      <c r="O237" s="1528"/>
      <c r="P237" s="1529"/>
      <c r="Q237" s="75"/>
      <c r="R237" s="1499"/>
      <c r="S237" s="1500"/>
      <c r="T237" s="275"/>
      <c r="U237" s="237"/>
      <c r="V237" s="107"/>
    </row>
    <row r="238" spans="1:22" ht="16.5" thickBot="1">
      <c r="A238" s="1670" t="s">
        <v>161</v>
      </c>
      <c r="B238" s="1671" t="s">
        <v>161</v>
      </c>
      <c r="C238" s="1671" t="s">
        <v>161</v>
      </c>
      <c r="D238" s="1671" t="s">
        <v>161</v>
      </c>
      <c r="E238" s="1671" t="s">
        <v>161</v>
      </c>
      <c r="F238" s="1671" t="s">
        <v>161</v>
      </c>
      <c r="G238" s="76">
        <f>G24+G64+G97+G199+G219+G222</f>
        <v>147.5</v>
      </c>
      <c r="H238" s="76">
        <f>H24+H64+H97+H199+H219+H222</f>
        <v>4380</v>
      </c>
      <c r="I238" s="54">
        <v>562</v>
      </c>
      <c r="J238" s="57" t="s">
        <v>261</v>
      </c>
      <c r="K238" s="57" t="s">
        <v>263</v>
      </c>
      <c r="L238" s="57" t="s">
        <v>186</v>
      </c>
      <c r="M238" s="285">
        <f>M24+M64+M97+M199</f>
        <v>3238</v>
      </c>
      <c r="N238" s="166"/>
      <c r="O238" s="1510"/>
      <c r="P238" s="1511"/>
      <c r="Q238" s="77"/>
      <c r="R238" s="1501"/>
      <c r="S238" s="1502"/>
      <c r="T238" s="536"/>
      <c r="U238" s="536"/>
      <c r="V238" s="539"/>
    </row>
    <row r="239" spans="1:22" ht="16.5" thickBot="1">
      <c r="A239" s="1674" t="s">
        <v>251</v>
      </c>
      <c r="B239" s="1675"/>
      <c r="C239" s="1675"/>
      <c r="D239" s="1675"/>
      <c r="E239" s="1675"/>
      <c r="F239" s="1675"/>
      <c r="G239" s="1675"/>
      <c r="H239" s="1675"/>
      <c r="I239" s="1675"/>
      <c r="J239" s="1675"/>
      <c r="K239" s="1675"/>
      <c r="L239" s="1675"/>
      <c r="M239" s="1675"/>
      <c r="N239" s="593" t="s">
        <v>278</v>
      </c>
      <c r="O239" s="1503" t="s">
        <v>280</v>
      </c>
      <c r="P239" s="1504"/>
      <c r="Q239" s="27" t="s">
        <v>281</v>
      </c>
      <c r="R239" s="1503" t="s">
        <v>258</v>
      </c>
      <c r="S239" s="1504"/>
      <c r="T239" s="595" t="s">
        <v>185</v>
      </c>
      <c r="U239" s="596" t="s">
        <v>292</v>
      </c>
      <c r="V239" s="345"/>
    </row>
    <row r="240" spans="1:22" ht="15.75">
      <c r="A240" s="1654" t="s">
        <v>26</v>
      </c>
      <c r="B240" s="1655"/>
      <c r="C240" s="1655"/>
      <c r="D240" s="1655"/>
      <c r="E240" s="1655"/>
      <c r="F240" s="1655"/>
      <c r="G240" s="1655"/>
      <c r="H240" s="1655"/>
      <c r="I240" s="1655"/>
      <c r="J240" s="1655"/>
      <c r="K240" s="1655"/>
      <c r="L240" s="1655"/>
      <c r="M240" s="1655"/>
      <c r="N240" s="354">
        <v>3</v>
      </c>
      <c r="O240" s="1505">
        <v>4</v>
      </c>
      <c r="P240" s="1506"/>
      <c r="Q240" s="537">
        <v>3</v>
      </c>
      <c r="R240" s="1516">
        <v>5</v>
      </c>
      <c r="S240" s="1517"/>
      <c r="T240" s="537">
        <v>3</v>
      </c>
      <c r="U240" s="537">
        <v>3</v>
      </c>
      <c r="V240" s="540"/>
    </row>
    <row r="241" spans="1:22" ht="15.75">
      <c r="A241" s="1654" t="s">
        <v>27</v>
      </c>
      <c r="B241" s="1655"/>
      <c r="C241" s="1655"/>
      <c r="D241" s="1655"/>
      <c r="E241" s="1655"/>
      <c r="F241" s="1655"/>
      <c r="G241" s="1655"/>
      <c r="H241" s="1655"/>
      <c r="I241" s="1655"/>
      <c r="J241" s="1655"/>
      <c r="K241" s="1655"/>
      <c r="L241" s="1655"/>
      <c r="M241" s="1655"/>
      <c r="N241" s="355">
        <v>1</v>
      </c>
      <c r="O241" s="1520">
        <v>2</v>
      </c>
      <c r="P241" s="1521"/>
      <c r="Q241" s="538">
        <v>2</v>
      </c>
      <c r="R241" s="1518">
        <v>2</v>
      </c>
      <c r="S241" s="1519"/>
      <c r="T241" s="538">
        <v>4</v>
      </c>
      <c r="U241" s="538">
        <v>0</v>
      </c>
      <c r="V241" s="359">
        <v>3</v>
      </c>
    </row>
    <row r="242" spans="1:22" ht="15.75">
      <c r="A242" s="1654" t="s">
        <v>47</v>
      </c>
      <c r="B242" s="1655"/>
      <c r="C242" s="1655"/>
      <c r="D242" s="1655"/>
      <c r="E242" s="1655"/>
      <c r="F242" s="1655"/>
      <c r="G242" s="1655"/>
      <c r="H242" s="1655"/>
      <c r="I242" s="1655"/>
      <c r="J242" s="1655"/>
      <c r="K242" s="1655"/>
      <c r="L242" s="1655"/>
      <c r="M242" s="1655"/>
      <c r="N242" s="355"/>
      <c r="O242" s="1520"/>
      <c r="P242" s="1521"/>
      <c r="Q242" s="538">
        <v>1</v>
      </c>
      <c r="R242" s="1520"/>
      <c r="S242" s="1521"/>
      <c r="T242" s="538">
        <v>1</v>
      </c>
      <c r="U242" s="353">
        <v>1</v>
      </c>
      <c r="V242" s="359"/>
    </row>
    <row r="243" spans="1:22" ht="16.5" thickBot="1">
      <c r="A243" s="1654" t="s">
        <v>48</v>
      </c>
      <c r="B243" s="1655"/>
      <c r="C243" s="1655"/>
      <c r="D243" s="1655"/>
      <c r="E243" s="1655"/>
      <c r="F243" s="1655"/>
      <c r="G243" s="1655"/>
      <c r="H243" s="1655"/>
      <c r="I243" s="1655"/>
      <c r="J243" s="1655"/>
      <c r="K243" s="1655"/>
      <c r="L243" s="1655"/>
      <c r="M243" s="1655"/>
      <c r="N243" s="356"/>
      <c r="O243" s="1514"/>
      <c r="P243" s="1515"/>
      <c r="Q243" s="541"/>
      <c r="R243" s="1522">
        <v>1</v>
      </c>
      <c r="S243" s="1523"/>
      <c r="T243" s="541"/>
      <c r="U243" s="357"/>
      <c r="V243" s="360"/>
    </row>
    <row r="244" spans="1:22" ht="16.5" thickBot="1">
      <c r="A244" s="349"/>
      <c r="B244" s="349"/>
      <c r="C244" s="349"/>
      <c r="D244" s="349"/>
      <c r="E244" s="349"/>
      <c r="F244" s="349"/>
      <c r="G244" s="349"/>
      <c r="H244" s="349"/>
      <c r="I244" s="349"/>
      <c r="J244" s="349"/>
      <c r="K244" s="349"/>
      <c r="L244" s="2093" t="s">
        <v>319</v>
      </c>
      <c r="M244" s="2094"/>
      <c r="N244" s="2095" t="s">
        <v>320</v>
      </c>
      <c r="O244" s="2095"/>
      <c r="P244" s="2095"/>
      <c r="Q244" s="2092" t="s">
        <v>320</v>
      </c>
      <c r="R244" s="2092"/>
      <c r="S244" s="2092"/>
      <c r="T244" s="2092" t="s">
        <v>321</v>
      </c>
      <c r="U244" s="2092"/>
      <c r="V244" s="681"/>
    </row>
    <row r="245" spans="1:22" ht="16.5" thickBot="1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647">
        <f>G19+G32+G36+G37+G43+G53+G57+G58+G61+G94+G187</f>
        <v>37.5</v>
      </c>
      <c r="O245" s="1645"/>
      <c r="P245" s="1646"/>
      <c r="Q245" s="1644">
        <f>G29+G90+G91+G158+G159+G162+G163+G171+G174+G181+G184+G188+G191+G192</f>
        <v>49.5</v>
      </c>
      <c r="R245" s="1645"/>
      <c r="S245" s="1646"/>
      <c r="T245" s="1647">
        <f>G13+G40+G47+G50+G151+G155+G167+G168+G177+G178+G195+G196+G219+G222+G152</f>
        <v>59</v>
      </c>
      <c r="U245" s="1648"/>
      <c r="V245" s="1649"/>
    </row>
    <row r="246" spans="1:22" ht="16.5" thickBo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351"/>
      <c r="O246" s="352"/>
      <c r="P246" s="352"/>
      <c r="Q246" s="352"/>
      <c r="R246" s="352"/>
      <c r="S246" s="344"/>
      <c r="T246" s="350"/>
      <c r="U246" s="344"/>
      <c r="V246" s="345"/>
    </row>
    <row r="247" spans="1:22" ht="16.5" thickBot="1">
      <c r="A247" s="171"/>
      <c r="B247" s="349" t="s">
        <v>88</v>
      </c>
      <c r="C247" s="349"/>
      <c r="D247" s="1662"/>
      <c r="E247" s="1666"/>
      <c r="F247" s="1666"/>
      <c r="G247" s="349"/>
      <c r="H247" s="1664" t="s">
        <v>89</v>
      </c>
      <c r="I247" s="1667"/>
      <c r="J247" s="1667"/>
      <c r="K247" s="171"/>
      <c r="L247" s="171"/>
      <c r="M247" s="171"/>
      <c r="N247" s="1676">
        <f>N245+Q245+T245</f>
        <v>146</v>
      </c>
      <c r="O247" s="1677"/>
      <c r="P247" s="1677"/>
      <c r="Q247" s="1677"/>
      <c r="R247" s="1677"/>
      <c r="S247" s="1677"/>
      <c r="T247" s="1677"/>
      <c r="U247" s="1677"/>
      <c r="V247" s="1504"/>
    </row>
    <row r="248" spans="2:22" ht="15.75">
      <c r="B248" s="349" t="s">
        <v>259</v>
      </c>
      <c r="D248" s="1668"/>
      <c r="E248" s="1668"/>
      <c r="F248" s="1668"/>
      <c r="H248" s="1669" t="s">
        <v>260</v>
      </c>
      <c r="I248" s="1669"/>
      <c r="J248" s="1669"/>
      <c r="V248" s="33"/>
    </row>
    <row r="249" spans="2:22" ht="15.75">
      <c r="B249" s="349" t="s">
        <v>90</v>
      </c>
      <c r="C249" s="349"/>
      <c r="D249" s="1662"/>
      <c r="E249" s="1663"/>
      <c r="F249" s="1663"/>
      <c r="G249" s="349"/>
      <c r="H249" s="1664" t="s">
        <v>91</v>
      </c>
      <c r="I249" s="1665"/>
      <c r="J249" s="1665"/>
      <c r="V249" s="453"/>
    </row>
    <row r="250" ht="12.75">
      <c r="V250" s="453"/>
    </row>
    <row r="251" ht="12.75">
      <c r="V251" s="453"/>
    </row>
    <row r="252" ht="12.75">
      <c r="V252" s="453"/>
    </row>
    <row r="253" ht="12.75">
      <c r="V253" s="453"/>
    </row>
    <row r="254" ht="12.75">
      <c r="V254" s="453"/>
    </row>
    <row r="255" ht="12.75">
      <c r="V255" s="453"/>
    </row>
    <row r="256" ht="12.75">
      <c r="V256" s="453"/>
    </row>
    <row r="257" spans="2:22" ht="12.75">
      <c r="B257" s="33" t="s">
        <v>366</v>
      </c>
      <c r="C257" s="33" t="s">
        <v>365</v>
      </c>
      <c r="D257" s="33" t="s">
        <v>367</v>
      </c>
      <c r="E257" s="33" t="s">
        <v>368</v>
      </c>
      <c r="F257" s="33" t="s">
        <v>369</v>
      </c>
      <c r="V257" s="453"/>
    </row>
    <row r="258" spans="3:22" ht="12.75">
      <c r="C258" s="808">
        <f>I24</f>
        <v>8</v>
      </c>
      <c r="D258" s="808">
        <f>J24</f>
        <v>4</v>
      </c>
      <c r="E258" s="808">
        <f>K24</f>
        <v>0</v>
      </c>
      <c r="F258" s="808">
        <f>L24</f>
        <v>4</v>
      </c>
      <c r="V258" s="453"/>
    </row>
    <row r="259" spans="3:22" ht="12.75">
      <c r="C259" s="810">
        <f>I64</f>
        <v>114</v>
      </c>
      <c r="D259" s="810" t="str">
        <f>J64</f>
        <v>76/0</v>
      </c>
      <c r="E259" s="810" t="str">
        <f>K64</f>
        <v>16/4</v>
      </c>
      <c r="F259" s="810" t="str">
        <f>L64</f>
        <v>0/18</v>
      </c>
      <c r="V259" s="453"/>
    </row>
    <row r="260" spans="3:22" ht="12.75">
      <c r="C260" s="810">
        <f>I85</f>
        <v>46</v>
      </c>
      <c r="D260" s="810" t="str">
        <f>J85</f>
        <v>36/0</v>
      </c>
      <c r="E260" s="810">
        <f>K85</f>
        <v>0</v>
      </c>
      <c r="F260" s="810" t="str">
        <f>L85</f>
        <v>4/6</v>
      </c>
      <c r="V260" s="453"/>
    </row>
    <row r="261" spans="3:22" ht="12.75">
      <c r="C261" s="810">
        <f>I147</f>
        <v>176</v>
      </c>
      <c r="D261" s="810">
        <f>J147</f>
        <v>100</v>
      </c>
      <c r="E261" s="810" t="str">
        <f>K147</f>
        <v>40/8</v>
      </c>
      <c r="F261" s="810" t="str">
        <f>L147</f>
        <v>28/0</v>
      </c>
      <c r="V261" s="453"/>
    </row>
    <row r="262" spans="3:22" ht="12.75">
      <c r="C262" s="808">
        <f>SUM(C258:C261)</f>
        <v>344</v>
      </c>
      <c r="D262" s="808">
        <f>SUM(D258:D261)</f>
        <v>104</v>
      </c>
      <c r="E262" s="808">
        <f>SUM(E258:E261)</f>
        <v>0</v>
      </c>
      <c r="F262" s="808">
        <f>SUM(F258:F261)</f>
        <v>4</v>
      </c>
      <c r="V262" s="453"/>
    </row>
    <row r="263" ht="12.75">
      <c r="V263" s="453"/>
    </row>
    <row r="264" ht="12.75">
      <c r="V264" s="453"/>
    </row>
    <row r="265" ht="12.75">
      <c r="V265" s="453"/>
    </row>
    <row r="266" spans="3:22" ht="12.75">
      <c r="C266" s="33">
        <v>344</v>
      </c>
      <c r="D266" s="33">
        <v>216</v>
      </c>
      <c r="E266" s="33">
        <v>68</v>
      </c>
      <c r="F266" s="33">
        <v>60</v>
      </c>
      <c r="V266" s="453"/>
    </row>
    <row r="267" ht="12.75">
      <c r="V267" s="453"/>
    </row>
    <row r="268" spans="4:22" ht="12.75">
      <c r="D268" s="33">
        <v>216</v>
      </c>
      <c r="E268" s="33">
        <v>56</v>
      </c>
      <c r="F268" s="33">
        <v>36</v>
      </c>
      <c r="V268" s="453"/>
    </row>
    <row r="269" spans="4:22" ht="12.75">
      <c r="D269" s="33">
        <v>0</v>
      </c>
      <c r="E269" s="33">
        <v>12</v>
      </c>
      <c r="F269" s="33">
        <v>24</v>
      </c>
      <c r="V269" s="453"/>
    </row>
    <row r="270" ht="12.75">
      <c r="V270" s="453"/>
    </row>
    <row r="271" ht="12.75">
      <c r="V271" s="453"/>
    </row>
    <row r="272" ht="12.75">
      <c r="V272" s="453"/>
    </row>
    <row r="273" ht="12.75">
      <c r="V273" s="453"/>
    </row>
    <row r="274" ht="12.75">
      <c r="V274" s="453"/>
    </row>
    <row r="275" ht="12.75">
      <c r="V275" s="453"/>
    </row>
    <row r="276" ht="12.75">
      <c r="V276" s="453"/>
    </row>
    <row r="277" ht="12.75">
      <c r="V277" s="453"/>
    </row>
    <row r="278" ht="12.75">
      <c r="V278" s="453"/>
    </row>
    <row r="279" ht="12.75">
      <c r="V279" s="453"/>
    </row>
    <row r="280" ht="12.75">
      <c r="V280" s="453"/>
    </row>
    <row r="281" ht="12.75">
      <c r="V281" s="453"/>
    </row>
    <row r="282" ht="12.75">
      <c r="V282" s="453"/>
    </row>
    <row r="283" ht="12.75">
      <c r="V283" s="453"/>
    </row>
    <row r="284" ht="12.75">
      <c r="V284" s="453"/>
    </row>
    <row r="285" ht="12.75">
      <c r="V285" s="453"/>
    </row>
    <row r="286" ht="12.75">
      <c r="V286" s="453"/>
    </row>
    <row r="287" ht="12.75">
      <c r="V287" s="453"/>
    </row>
    <row r="288" ht="12.75">
      <c r="V288" s="453"/>
    </row>
    <row r="289" ht="12.75">
      <c r="V289" s="453"/>
    </row>
    <row r="290" ht="12.75">
      <c r="V290" s="453"/>
    </row>
    <row r="291" ht="12.75">
      <c r="V291" s="453"/>
    </row>
    <row r="292" ht="12.75">
      <c r="V292" s="453"/>
    </row>
    <row r="293" ht="12.75">
      <c r="V293" s="453"/>
    </row>
    <row r="294" ht="12.75">
      <c r="V294" s="453"/>
    </row>
    <row r="295" ht="12.75">
      <c r="V295" s="453"/>
    </row>
    <row r="296" ht="12.75">
      <c r="V296" s="453"/>
    </row>
    <row r="297" ht="12.75">
      <c r="V297" s="453"/>
    </row>
    <row r="298" ht="12.75">
      <c r="V298" s="453"/>
    </row>
    <row r="299" ht="12.75">
      <c r="V299" s="453"/>
    </row>
    <row r="300" ht="12.75">
      <c r="V300" s="453"/>
    </row>
    <row r="301" ht="12.75">
      <c r="V301" s="453"/>
    </row>
    <row r="302" ht="12.75">
      <c r="V302" s="453"/>
    </row>
    <row r="303" ht="12.75">
      <c r="V303" s="453"/>
    </row>
  </sheetData>
  <sheetProtection/>
  <mergeCells count="538">
    <mergeCell ref="D249:F249"/>
    <mergeCell ref="H249:J249"/>
    <mergeCell ref="L244:M244"/>
    <mergeCell ref="N244:P244"/>
    <mergeCell ref="D247:F247"/>
    <mergeCell ref="H247:J247"/>
    <mergeCell ref="N247:V247"/>
    <mergeCell ref="D248:F248"/>
    <mergeCell ref="H248:J248"/>
    <mergeCell ref="T244:U244"/>
    <mergeCell ref="N245:P245"/>
    <mergeCell ref="Q245:S245"/>
    <mergeCell ref="T245:V245"/>
    <mergeCell ref="A243:M243"/>
    <mergeCell ref="O243:P243"/>
    <mergeCell ref="R243:S243"/>
    <mergeCell ref="Q244:S244"/>
    <mergeCell ref="A241:M241"/>
    <mergeCell ref="O241:P241"/>
    <mergeCell ref="R241:S241"/>
    <mergeCell ref="A242:M242"/>
    <mergeCell ref="O242:P242"/>
    <mergeCell ref="R242:S242"/>
    <mergeCell ref="A239:M239"/>
    <mergeCell ref="O239:P239"/>
    <mergeCell ref="R239:S239"/>
    <mergeCell ref="A240:M240"/>
    <mergeCell ref="O240:P240"/>
    <mergeCell ref="R240:S240"/>
    <mergeCell ref="A238:F238"/>
    <mergeCell ref="O238:P238"/>
    <mergeCell ref="R238:S238"/>
    <mergeCell ref="A237:F237"/>
    <mergeCell ref="O237:P237"/>
    <mergeCell ref="R237:S237"/>
    <mergeCell ref="O236:P236"/>
    <mergeCell ref="T232:U232"/>
    <mergeCell ref="N233:P233"/>
    <mergeCell ref="Q233:S233"/>
    <mergeCell ref="T233:V233"/>
    <mergeCell ref="R236:S236"/>
    <mergeCell ref="A235:Y235"/>
    <mergeCell ref="A236:F236"/>
    <mergeCell ref="R230:S230"/>
    <mergeCell ref="A231:M231"/>
    <mergeCell ref="O231:P231"/>
    <mergeCell ref="R231:S231"/>
    <mergeCell ref="Q232:S232"/>
    <mergeCell ref="N234:V234"/>
    <mergeCell ref="L232:M232"/>
    <mergeCell ref="N232:P232"/>
    <mergeCell ref="A230:M230"/>
    <mergeCell ref="O230:P230"/>
    <mergeCell ref="A228:M228"/>
    <mergeCell ref="O228:P228"/>
    <mergeCell ref="R228:S228"/>
    <mergeCell ref="A229:M229"/>
    <mergeCell ref="O229:P229"/>
    <mergeCell ref="R229:S229"/>
    <mergeCell ref="A226:F226"/>
    <mergeCell ref="O226:P226"/>
    <mergeCell ref="R226:S226"/>
    <mergeCell ref="A227:M227"/>
    <mergeCell ref="O227:P227"/>
    <mergeCell ref="R227:S227"/>
    <mergeCell ref="O222:P222"/>
    <mergeCell ref="R222:S222"/>
    <mergeCell ref="A223:Y223"/>
    <mergeCell ref="A224:F224"/>
    <mergeCell ref="O224:P224"/>
    <mergeCell ref="R224:S224"/>
    <mergeCell ref="A219:F219"/>
    <mergeCell ref="O219:P219"/>
    <mergeCell ref="R219:S219"/>
    <mergeCell ref="A225:F225"/>
    <mergeCell ref="O225:P225"/>
    <mergeCell ref="R225:S225"/>
    <mergeCell ref="A220:V220"/>
    <mergeCell ref="O221:P221"/>
    <mergeCell ref="R221:S221"/>
    <mergeCell ref="A222:F222"/>
    <mergeCell ref="A218:F218"/>
    <mergeCell ref="O218:P218"/>
    <mergeCell ref="R218:S218"/>
    <mergeCell ref="A217:F217"/>
    <mergeCell ref="O217:P217"/>
    <mergeCell ref="R217:S217"/>
    <mergeCell ref="O216:P216"/>
    <mergeCell ref="R216:S216"/>
    <mergeCell ref="O214:P214"/>
    <mergeCell ref="R214:S214"/>
    <mergeCell ref="O215:P215"/>
    <mergeCell ref="O212:P212"/>
    <mergeCell ref="R212:S212"/>
    <mergeCell ref="R213:S213"/>
    <mergeCell ref="R215:S215"/>
    <mergeCell ref="O213:P213"/>
    <mergeCell ref="A209:F209"/>
    <mergeCell ref="O209:P209"/>
    <mergeCell ref="R209:S209"/>
    <mergeCell ref="A210:V210"/>
    <mergeCell ref="A207:F207"/>
    <mergeCell ref="O207:P207"/>
    <mergeCell ref="R207:S207"/>
    <mergeCell ref="A208:F208"/>
    <mergeCell ref="O208:P208"/>
    <mergeCell ref="R208:S208"/>
    <mergeCell ref="O203:P203"/>
    <mergeCell ref="R203:S203"/>
    <mergeCell ref="O204:P204"/>
    <mergeCell ref="R204:S204"/>
    <mergeCell ref="O205:P205"/>
    <mergeCell ref="R205:S205"/>
    <mergeCell ref="O211:P211"/>
    <mergeCell ref="R211:S211"/>
    <mergeCell ref="A199:F199"/>
    <mergeCell ref="O199:P199"/>
    <mergeCell ref="R199:S199"/>
    <mergeCell ref="O206:P206"/>
    <mergeCell ref="R206:S206"/>
    <mergeCell ref="A200:V200"/>
    <mergeCell ref="O201:P201"/>
    <mergeCell ref="R201:S201"/>
    <mergeCell ref="O202:P202"/>
    <mergeCell ref="R202:S202"/>
    <mergeCell ref="A198:F198"/>
    <mergeCell ref="O198:P198"/>
    <mergeCell ref="R198:S198"/>
    <mergeCell ref="A197:F197"/>
    <mergeCell ref="O197:P197"/>
    <mergeCell ref="R197:S197"/>
    <mergeCell ref="O196:P196"/>
    <mergeCell ref="R196:S196"/>
    <mergeCell ref="O194:P194"/>
    <mergeCell ref="R194:S194"/>
    <mergeCell ref="O195:P195"/>
    <mergeCell ref="O192:P192"/>
    <mergeCell ref="R192:S192"/>
    <mergeCell ref="R193:S193"/>
    <mergeCell ref="R195:S195"/>
    <mergeCell ref="O193:P193"/>
    <mergeCell ref="O190:P190"/>
    <mergeCell ref="R190:S190"/>
    <mergeCell ref="O184:P184"/>
    <mergeCell ref="R184:S184"/>
    <mergeCell ref="O185:P185"/>
    <mergeCell ref="R185:S185"/>
    <mergeCell ref="O191:P191"/>
    <mergeCell ref="R191:S191"/>
    <mergeCell ref="O186:P186"/>
    <mergeCell ref="R186:S186"/>
    <mergeCell ref="O187:P187"/>
    <mergeCell ref="R187:S187"/>
    <mergeCell ref="O188:P188"/>
    <mergeCell ref="R188:S188"/>
    <mergeCell ref="O189:P189"/>
    <mergeCell ref="R189:S189"/>
    <mergeCell ref="R178:S178"/>
    <mergeCell ref="O180:P180"/>
    <mergeCell ref="R180:S180"/>
    <mergeCell ref="O181:P181"/>
    <mergeCell ref="R181:S181"/>
    <mergeCell ref="O182:P182"/>
    <mergeCell ref="R182:S182"/>
    <mergeCell ref="R176:S176"/>
    <mergeCell ref="O183:P183"/>
    <mergeCell ref="R183:S183"/>
    <mergeCell ref="O172:P172"/>
    <mergeCell ref="R172:S172"/>
    <mergeCell ref="O173:P173"/>
    <mergeCell ref="R173:S173"/>
    <mergeCell ref="O177:P177"/>
    <mergeCell ref="R177:S177"/>
    <mergeCell ref="O178:P178"/>
    <mergeCell ref="R169:S169"/>
    <mergeCell ref="O170:P170"/>
    <mergeCell ref="R170:S170"/>
    <mergeCell ref="O179:P179"/>
    <mergeCell ref="R179:S179"/>
    <mergeCell ref="O174:P174"/>
    <mergeCell ref="R174:S174"/>
    <mergeCell ref="O175:P175"/>
    <mergeCell ref="R175:S175"/>
    <mergeCell ref="O176:P176"/>
    <mergeCell ref="R164:S164"/>
    <mergeCell ref="O171:P171"/>
    <mergeCell ref="R171:S171"/>
    <mergeCell ref="O165:P165"/>
    <mergeCell ref="R165:S165"/>
    <mergeCell ref="O166:P166"/>
    <mergeCell ref="R166:S166"/>
    <mergeCell ref="O168:P168"/>
    <mergeCell ref="R168:S168"/>
    <mergeCell ref="O169:P169"/>
    <mergeCell ref="R159:S159"/>
    <mergeCell ref="O160:P160"/>
    <mergeCell ref="R160:S160"/>
    <mergeCell ref="O167:P167"/>
    <mergeCell ref="R167:S167"/>
    <mergeCell ref="O162:P162"/>
    <mergeCell ref="R162:S162"/>
    <mergeCell ref="O163:P163"/>
    <mergeCell ref="R163:S163"/>
    <mergeCell ref="O164:P164"/>
    <mergeCell ref="O147:P147"/>
    <mergeCell ref="O161:P161"/>
    <mergeCell ref="R161:S161"/>
    <mergeCell ref="O156:P156"/>
    <mergeCell ref="R156:S156"/>
    <mergeCell ref="O157:P157"/>
    <mergeCell ref="R157:S157"/>
    <mergeCell ref="O158:P158"/>
    <mergeCell ref="R158:S158"/>
    <mergeCell ref="O159:P159"/>
    <mergeCell ref="O154:P154"/>
    <mergeCell ref="R154:S154"/>
    <mergeCell ref="A146:F146"/>
    <mergeCell ref="O146:P146"/>
    <mergeCell ref="R146:S146"/>
    <mergeCell ref="R147:S147"/>
    <mergeCell ref="A148:V148"/>
    <mergeCell ref="O149:P149"/>
    <mergeCell ref="R149:S149"/>
    <mergeCell ref="A147:F147"/>
    <mergeCell ref="O155:P155"/>
    <mergeCell ref="R155:S155"/>
    <mergeCell ref="O150:P150"/>
    <mergeCell ref="R150:S150"/>
    <mergeCell ref="O151:P151"/>
    <mergeCell ref="R151:S151"/>
    <mergeCell ref="O152:P152"/>
    <mergeCell ref="R152:S152"/>
    <mergeCell ref="O153:P153"/>
    <mergeCell ref="R153:S153"/>
    <mergeCell ref="O144:P144"/>
    <mergeCell ref="R144:S144"/>
    <mergeCell ref="A145:F145"/>
    <mergeCell ref="O145:P145"/>
    <mergeCell ref="R145:S145"/>
    <mergeCell ref="O142:P142"/>
    <mergeCell ref="R142:S142"/>
    <mergeCell ref="O143:P143"/>
    <mergeCell ref="R143:S143"/>
    <mergeCell ref="O139:P139"/>
    <mergeCell ref="R139:S139"/>
    <mergeCell ref="O140:P140"/>
    <mergeCell ref="R140:S140"/>
    <mergeCell ref="A141:T141"/>
    <mergeCell ref="O134:P134"/>
    <mergeCell ref="R134:S134"/>
    <mergeCell ref="O135:P135"/>
    <mergeCell ref="R135:S135"/>
    <mergeCell ref="O136:P136"/>
    <mergeCell ref="O127:P127"/>
    <mergeCell ref="R127:S127"/>
    <mergeCell ref="R131:S131"/>
    <mergeCell ref="R136:S136"/>
    <mergeCell ref="A137:V137"/>
    <mergeCell ref="O138:P138"/>
    <mergeCell ref="R138:S138"/>
    <mergeCell ref="O133:P133"/>
    <mergeCell ref="R133:S133"/>
    <mergeCell ref="O132:P132"/>
    <mergeCell ref="R132:S132"/>
    <mergeCell ref="O129:P129"/>
    <mergeCell ref="R129:S129"/>
    <mergeCell ref="O128:P128"/>
    <mergeCell ref="R128:S128"/>
    <mergeCell ref="O130:P130"/>
    <mergeCell ref="R130:S130"/>
    <mergeCell ref="O131:P131"/>
    <mergeCell ref="O122:P122"/>
    <mergeCell ref="R122:S122"/>
    <mergeCell ref="O123:P123"/>
    <mergeCell ref="R123:S123"/>
    <mergeCell ref="O125:P125"/>
    <mergeCell ref="R125:S125"/>
    <mergeCell ref="O126:P126"/>
    <mergeCell ref="R126:S126"/>
    <mergeCell ref="O117:P117"/>
    <mergeCell ref="R117:S117"/>
    <mergeCell ref="O124:P124"/>
    <mergeCell ref="R124:S124"/>
    <mergeCell ref="O119:P119"/>
    <mergeCell ref="R119:S119"/>
    <mergeCell ref="O120:P120"/>
    <mergeCell ref="R120:S120"/>
    <mergeCell ref="O121:P121"/>
    <mergeCell ref="R121:S121"/>
    <mergeCell ref="O118:P118"/>
    <mergeCell ref="R118:S118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O111:P111"/>
    <mergeCell ref="R111:S111"/>
    <mergeCell ref="R104:S104"/>
    <mergeCell ref="O105:P105"/>
    <mergeCell ref="R105:S105"/>
    <mergeCell ref="O112:P112"/>
    <mergeCell ref="R112:S112"/>
    <mergeCell ref="O107:P107"/>
    <mergeCell ref="R107:S107"/>
    <mergeCell ref="O108:P108"/>
    <mergeCell ref="R108:S108"/>
    <mergeCell ref="O109:P109"/>
    <mergeCell ref="R109:S109"/>
    <mergeCell ref="O110:P110"/>
    <mergeCell ref="R110:S110"/>
    <mergeCell ref="O106:P106"/>
    <mergeCell ref="R106:S106"/>
    <mergeCell ref="O101:P101"/>
    <mergeCell ref="R101:S101"/>
    <mergeCell ref="O102:P102"/>
    <mergeCell ref="R102:S102"/>
    <mergeCell ref="O103:P103"/>
    <mergeCell ref="R103:S103"/>
    <mergeCell ref="O104:P104"/>
    <mergeCell ref="O93:P93"/>
    <mergeCell ref="R93:S93"/>
    <mergeCell ref="O94:P94"/>
    <mergeCell ref="R94:S94"/>
    <mergeCell ref="R96:S96"/>
    <mergeCell ref="A97:F97"/>
    <mergeCell ref="O97:P97"/>
    <mergeCell ref="R97:S97"/>
    <mergeCell ref="A99:V99"/>
    <mergeCell ref="O100:P100"/>
    <mergeCell ref="R100:S100"/>
    <mergeCell ref="A95:F95"/>
    <mergeCell ref="O95:P95"/>
    <mergeCell ref="R95:S95"/>
    <mergeCell ref="A96:F96"/>
    <mergeCell ref="O96:P96"/>
    <mergeCell ref="A98:V98"/>
    <mergeCell ref="O90:P90"/>
    <mergeCell ref="R90:S90"/>
    <mergeCell ref="A84:F84"/>
    <mergeCell ref="O84:P84"/>
    <mergeCell ref="R84:S84"/>
    <mergeCell ref="O91:P91"/>
    <mergeCell ref="R91:S91"/>
    <mergeCell ref="O92:P92"/>
    <mergeCell ref="R92:S92"/>
    <mergeCell ref="A85:F85"/>
    <mergeCell ref="O85:P85"/>
    <mergeCell ref="R85:S85"/>
    <mergeCell ref="A87:V87"/>
    <mergeCell ref="O88:P88"/>
    <mergeCell ref="R88:S88"/>
    <mergeCell ref="O89:P89"/>
    <mergeCell ref="R89:S89"/>
    <mergeCell ref="O82:P82"/>
    <mergeCell ref="R82:S82"/>
    <mergeCell ref="A83:F83"/>
    <mergeCell ref="O83:P83"/>
    <mergeCell ref="R83:S83"/>
    <mergeCell ref="O80:P80"/>
    <mergeCell ref="R80:S80"/>
    <mergeCell ref="O74:P74"/>
    <mergeCell ref="R74:S74"/>
    <mergeCell ref="O75:P75"/>
    <mergeCell ref="R75:S75"/>
    <mergeCell ref="O81:P81"/>
    <mergeCell ref="R81:S81"/>
    <mergeCell ref="O76:P76"/>
    <mergeCell ref="R76:S76"/>
    <mergeCell ref="O77:P77"/>
    <mergeCell ref="R77:S77"/>
    <mergeCell ref="O78:P78"/>
    <mergeCell ref="R78:S78"/>
    <mergeCell ref="O79:P79"/>
    <mergeCell ref="R79:S79"/>
    <mergeCell ref="O71:P71"/>
    <mergeCell ref="R71:S71"/>
    <mergeCell ref="O72:P72"/>
    <mergeCell ref="R72:S72"/>
    <mergeCell ref="O73:P73"/>
    <mergeCell ref="R73:S73"/>
    <mergeCell ref="A63:F63"/>
    <mergeCell ref="O63:P63"/>
    <mergeCell ref="R63:S63"/>
    <mergeCell ref="A64:F64"/>
    <mergeCell ref="O64:P64"/>
    <mergeCell ref="R64:S64"/>
    <mergeCell ref="O70:P70"/>
    <mergeCell ref="R70:S70"/>
    <mergeCell ref="R60:S60"/>
    <mergeCell ref="O61:P61"/>
    <mergeCell ref="R61:S61"/>
    <mergeCell ref="O69:P69"/>
    <mergeCell ref="R69:S69"/>
    <mergeCell ref="A65:V65"/>
    <mergeCell ref="A66:V66"/>
    <mergeCell ref="A67:V67"/>
    <mergeCell ref="O68:P68"/>
    <mergeCell ref="R68:S68"/>
    <mergeCell ref="A62:F62"/>
    <mergeCell ref="O62:P62"/>
    <mergeCell ref="R62:S62"/>
    <mergeCell ref="O57:P57"/>
    <mergeCell ref="R57:S57"/>
    <mergeCell ref="O58:P58"/>
    <mergeCell ref="R58:S58"/>
    <mergeCell ref="O59:P59"/>
    <mergeCell ref="R59:S59"/>
    <mergeCell ref="O60:P60"/>
    <mergeCell ref="O49:P49"/>
    <mergeCell ref="R49:S49"/>
    <mergeCell ref="O50:P50"/>
    <mergeCell ref="R50:S50"/>
    <mergeCell ref="O54:P54"/>
    <mergeCell ref="R54:S54"/>
    <mergeCell ref="O55:P55"/>
    <mergeCell ref="R55:S55"/>
    <mergeCell ref="O47:P47"/>
    <mergeCell ref="R47:S47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2:P42"/>
    <mergeCell ref="R42:S42"/>
    <mergeCell ref="O43:P43"/>
    <mergeCell ref="R43:S43"/>
    <mergeCell ref="O45:P45"/>
    <mergeCell ref="R45:S45"/>
    <mergeCell ref="O46:P46"/>
    <mergeCell ref="R46:S46"/>
    <mergeCell ref="O37:P37"/>
    <mergeCell ref="R37:S37"/>
    <mergeCell ref="O44:P44"/>
    <mergeCell ref="R44:S44"/>
    <mergeCell ref="O39:P39"/>
    <mergeCell ref="R39:S39"/>
    <mergeCell ref="O40:P40"/>
    <mergeCell ref="R40:S40"/>
    <mergeCell ref="O41:P41"/>
    <mergeCell ref="R41:S41"/>
    <mergeCell ref="O38:P38"/>
    <mergeCell ref="R38:S38"/>
    <mergeCell ref="O33:P33"/>
    <mergeCell ref="R33:S33"/>
    <mergeCell ref="O34:P34"/>
    <mergeCell ref="R34:S34"/>
    <mergeCell ref="O35:P35"/>
    <mergeCell ref="R35:S35"/>
    <mergeCell ref="O36:P36"/>
    <mergeCell ref="R36:S36"/>
    <mergeCell ref="O31:P31"/>
    <mergeCell ref="R31:S31"/>
    <mergeCell ref="R24:S24"/>
    <mergeCell ref="A25:V25"/>
    <mergeCell ref="O26:P26"/>
    <mergeCell ref="R26:S26"/>
    <mergeCell ref="A24:F24"/>
    <mergeCell ref="O24:P24"/>
    <mergeCell ref="O32:P32"/>
    <mergeCell ref="R32:S32"/>
    <mergeCell ref="O27:P27"/>
    <mergeCell ref="R27:S27"/>
    <mergeCell ref="O28:P28"/>
    <mergeCell ref="R28:S28"/>
    <mergeCell ref="O29:P29"/>
    <mergeCell ref="R29:S29"/>
    <mergeCell ref="O30:P30"/>
    <mergeCell ref="R30:S30"/>
    <mergeCell ref="A22:F22"/>
    <mergeCell ref="O22:P22"/>
    <mergeCell ref="R22:S22"/>
    <mergeCell ref="A23:F23"/>
    <mergeCell ref="O23:P23"/>
    <mergeCell ref="R23:S23"/>
    <mergeCell ref="O20:P20"/>
    <mergeCell ref="R20:S20"/>
    <mergeCell ref="R13:S13"/>
    <mergeCell ref="O14:P14"/>
    <mergeCell ref="R14:S14"/>
    <mergeCell ref="O21:P21"/>
    <mergeCell ref="R21:S21"/>
    <mergeCell ref="O16:P16"/>
    <mergeCell ref="R16:S16"/>
    <mergeCell ref="O17:P17"/>
    <mergeCell ref="R17:S17"/>
    <mergeCell ref="O18:P18"/>
    <mergeCell ref="R18:S18"/>
    <mergeCell ref="O19:P19"/>
    <mergeCell ref="R19:S19"/>
    <mergeCell ref="E8:F8"/>
    <mergeCell ref="O8:P8"/>
    <mergeCell ref="R8:S8"/>
    <mergeCell ref="O15:P15"/>
    <mergeCell ref="R15:S15"/>
    <mergeCell ref="O11:P11"/>
    <mergeCell ref="R11:S11"/>
    <mergeCell ref="O12:P12"/>
    <mergeCell ref="R12:S12"/>
    <mergeCell ref="O13:P13"/>
    <mergeCell ref="A10:V10"/>
    <mergeCell ref="L4:L7"/>
    <mergeCell ref="N4:P4"/>
    <mergeCell ref="Q4:S4"/>
    <mergeCell ref="T4:V4"/>
    <mergeCell ref="O5:P5"/>
    <mergeCell ref="O7:P7"/>
    <mergeCell ref="N6:V6"/>
    <mergeCell ref="R5:S5"/>
    <mergeCell ref="D4:D7"/>
    <mergeCell ref="A9:V9"/>
    <mergeCell ref="A1:Z1"/>
    <mergeCell ref="A2:A7"/>
    <mergeCell ref="B2:B7"/>
    <mergeCell ref="C2:F3"/>
    <mergeCell ref="G2:G7"/>
    <mergeCell ref="H2:M2"/>
    <mergeCell ref="E4:F4"/>
    <mergeCell ref="I4:I7"/>
    <mergeCell ref="J4:J7"/>
    <mergeCell ref="K4:K7"/>
    <mergeCell ref="N2:V3"/>
    <mergeCell ref="H3:H7"/>
    <mergeCell ref="R7:S7"/>
    <mergeCell ref="C4:C7"/>
    <mergeCell ref="I3:L3"/>
    <mergeCell ref="M3:M7"/>
    <mergeCell ref="E5:E7"/>
    <mergeCell ref="F5:F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2" max="255" man="1"/>
    <brk id="214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47"/>
  <sheetViews>
    <sheetView view="pageBreakPreview" zoomScaleNormal="70" zoomScaleSheetLayoutView="100" zoomScalePageLayoutView="0" workbookViewId="0" topLeftCell="A137">
      <selection activeCell="C257" sqref="C257"/>
    </sheetView>
  </sheetViews>
  <sheetFormatPr defaultColWidth="9.00390625" defaultRowHeight="12.75"/>
  <cols>
    <col min="1" max="1" width="11.875" style="33" customWidth="1"/>
    <col min="2" max="2" width="49.625" style="33" customWidth="1"/>
    <col min="3" max="3" width="8.375" style="33" customWidth="1"/>
    <col min="4" max="4" width="7.875" style="33" customWidth="1"/>
    <col min="5" max="5" width="6.375" style="33" customWidth="1"/>
    <col min="6" max="6" width="6.25390625" style="33" customWidth="1"/>
    <col min="7" max="7" width="8.625" style="33" customWidth="1"/>
    <col min="8" max="8" width="8.00390625" style="33" customWidth="1"/>
    <col min="9" max="9" width="9.375" style="33" customWidth="1"/>
    <col min="10" max="10" width="9.25390625" style="33" customWidth="1"/>
    <col min="11" max="11" width="10.75390625" style="33" customWidth="1"/>
    <col min="12" max="12" width="8.375" style="33" customWidth="1"/>
    <col min="13" max="14" width="8.25390625" style="33" customWidth="1"/>
    <col min="15" max="15" width="3.625" style="33" customWidth="1"/>
    <col min="16" max="16" width="4.625" style="33" customWidth="1"/>
    <col min="17" max="17" width="9.125" style="33" customWidth="1"/>
    <col min="18" max="18" width="4.75390625" style="33" customWidth="1"/>
    <col min="19" max="19" width="3.875" style="33" customWidth="1"/>
    <col min="20" max="20" width="8.625" style="33" customWidth="1"/>
    <col min="21" max="21" width="10.00390625" style="33" customWidth="1"/>
    <col min="22" max="22" width="9.125" style="535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32" width="0" style="33" hidden="1" customWidth="1"/>
    <col min="33" max="16384" width="9.125" style="33" customWidth="1"/>
  </cols>
  <sheetData>
    <row r="1" spans="1:26" ht="16.5" thickBot="1">
      <c r="A1" s="1694" t="s">
        <v>294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  <c r="N1" s="1695"/>
      <c r="O1" s="1695"/>
      <c r="P1" s="1695"/>
      <c r="Q1" s="1695"/>
      <c r="R1" s="1695"/>
      <c r="S1" s="1695"/>
      <c r="T1" s="1695"/>
      <c r="U1" s="1695"/>
      <c r="V1" s="1695"/>
      <c r="W1" s="1696"/>
      <c r="X1" s="1696"/>
      <c r="Y1" s="1696"/>
      <c r="Z1" s="1696"/>
    </row>
    <row r="2" spans="1:22" ht="15.75" customHeight="1">
      <c r="A2" s="1726" t="s">
        <v>17</v>
      </c>
      <c r="B2" s="1703" t="s">
        <v>25</v>
      </c>
      <c r="C2" s="1697" t="s">
        <v>313</v>
      </c>
      <c r="D2" s="1698"/>
      <c r="E2" s="1698"/>
      <c r="F2" s="1699"/>
      <c r="G2" s="1723" t="s">
        <v>30</v>
      </c>
      <c r="H2" s="1732" t="s">
        <v>18</v>
      </c>
      <c r="I2" s="1733"/>
      <c r="J2" s="1733"/>
      <c r="K2" s="1733"/>
      <c r="L2" s="1733"/>
      <c r="M2" s="1734"/>
      <c r="N2" s="1729" t="s">
        <v>312</v>
      </c>
      <c r="O2" s="1730"/>
      <c r="P2" s="1730"/>
      <c r="Q2" s="1730"/>
      <c r="R2" s="1730"/>
      <c r="S2" s="1730"/>
      <c r="T2" s="1730"/>
      <c r="U2" s="1730"/>
      <c r="V2" s="1731"/>
    </row>
    <row r="3" spans="1:22" ht="21" customHeight="1">
      <c r="A3" s="1727"/>
      <c r="B3" s="1704"/>
      <c r="C3" s="1700"/>
      <c r="D3" s="1701"/>
      <c r="E3" s="1701"/>
      <c r="F3" s="1702"/>
      <c r="G3" s="1724"/>
      <c r="H3" s="1706" t="s">
        <v>19</v>
      </c>
      <c r="I3" s="1718" t="s">
        <v>20</v>
      </c>
      <c r="J3" s="1719"/>
      <c r="K3" s="1719"/>
      <c r="L3" s="1719"/>
      <c r="M3" s="1706" t="s">
        <v>21</v>
      </c>
      <c r="N3" s="1729"/>
      <c r="O3" s="1730"/>
      <c r="P3" s="1730"/>
      <c r="Q3" s="1730"/>
      <c r="R3" s="1730"/>
      <c r="S3" s="1730"/>
      <c r="T3" s="1730"/>
      <c r="U3" s="1730"/>
      <c r="V3" s="1731"/>
    </row>
    <row r="4" spans="1:22" ht="15.75">
      <c r="A4" s="1727"/>
      <c r="B4" s="1704"/>
      <c r="C4" s="1706" t="s">
        <v>49</v>
      </c>
      <c r="D4" s="1706" t="s">
        <v>50</v>
      </c>
      <c r="E4" s="1716" t="s">
        <v>92</v>
      </c>
      <c r="F4" s="1717"/>
      <c r="G4" s="1724"/>
      <c r="H4" s="1707"/>
      <c r="I4" s="1706" t="s">
        <v>31</v>
      </c>
      <c r="J4" s="1706" t="s">
        <v>38</v>
      </c>
      <c r="K4" s="1737" t="s">
        <v>39</v>
      </c>
      <c r="L4" s="1737" t="s">
        <v>40</v>
      </c>
      <c r="M4" s="1707"/>
      <c r="N4" s="1557" t="s">
        <v>315</v>
      </c>
      <c r="O4" s="1735"/>
      <c r="P4" s="1736"/>
      <c r="Q4" s="1557" t="s">
        <v>316</v>
      </c>
      <c r="R4" s="1735"/>
      <c r="S4" s="1736"/>
      <c r="T4" s="1557" t="s">
        <v>22</v>
      </c>
      <c r="U4" s="1735"/>
      <c r="V4" s="1736"/>
    </row>
    <row r="5" spans="1:22" ht="15.75">
      <c r="A5" s="1727"/>
      <c r="B5" s="1704"/>
      <c r="C5" s="1707"/>
      <c r="D5" s="1707"/>
      <c r="E5" s="1720" t="s">
        <v>93</v>
      </c>
      <c r="F5" s="1720" t="s">
        <v>94</v>
      </c>
      <c r="G5" s="1724"/>
      <c r="H5" s="1707"/>
      <c r="I5" s="1707"/>
      <c r="J5" s="1707"/>
      <c r="K5" s="1738"/>
      <c r="L5" s="1738"/>
      <c r="M5" s="1707"/>
      <c r="N5" s="61">
        <v>1</v>
      </c>
      <c r="O5" s="1709">
        <v>2</v>
      </c>
      <c r="P5" s="1710"/>
      <c r="Q5" s="4">
        <v>3</v>
      </c>
      <c r="R5" s="1709">
        <v>4</v>
      </c>
      <c r="S5" s="1710"/>
      <c r="T5" s="4">
        <v>5</v>
      </c>
      <c r="U5" s="53" t="s">
        <v>317</v>
      </c>
      <c r="V5" s="553" t="s">
        <v>318</v>
      </c>
    </row>
    <row r="6" spans="1:22" ht="15.75">
      <c r="A6" s="1727"/>
      <c r="B6" s="1704"/>
      <c r="C6" s="1707"/>
      <c r="D6" s="1707"/>
      <c r="E6" s="1721"/>
      <c r="F6" s="1721"/>
      <c r="G6" s="1724"/>
      <c r="H6" s="1707"/>
      <c r="I6" s="1707"/>
      <c r="J6" s="1707"/>
      <c r="K6" s="1738"/>
      <c r="L6" s="1738"/>
      <c r="M6" s="1707"/>
      <c r="N6" s="1740"/>
      <c r="O6" s="1741"/>
      <c r="P6" s="1741"/>
      <c r="Q6" s="1741"/>
      <c r="R6" s="1741"/>
      <c r="S6" s="1741"/>
      <c r="T6" s="1741"/>
      <c r="U6" s="1741"/>
      <c r="V6" s="1742"/>
    </row>
    <row r="7" spans="1:22" ht="26.25" customHeight="1" thickBot="1">
      <c r="A7" s="1728"/>
      <c r="B7" s="1705"/>
      <c r="C7" s="1708"/>
      <c r="D7" s="1708"/>
      <c r="E7" s="1722"/>
      <c r="F7" s="1722"/>
      <c r="G7" s="1725"/>
      <c r="H7" s="1708"/>
      <c r="I7" s="1708"/>
      <c r="J7" s="1708"/>
      <c r="K7" s="1739"/>
      <c r="L7" s="1739"/>
      <c r="M7" s="1708"/>
      <c r="N7" s="9"/>
      <c r="O7" s="1711"/>
      <c r="P7" s="1712"/>
      <c r="Q7" s="10"/>
      <c r="R7" s="1542"/>
      <c r="S7" s="1713"/>
      <c r="T7" s="10"/>
      <c r="U7" s="62"/>
      <c r="V7" s="554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714">
        <v>5</v>
      </c>
      <c r="F8" s="1715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613" t="s">
        <v>311</v>
      </c>
      <c r="P8" s="1614"/>
      <c r="Q8" s="64">
        <v>16</v>
      </c>
      <c r="R8" s="1564">
        <v>17</v>
      </c>
      <c r="S8" s="1565"/>
      <c r="T8" s="15">
        <v>18</v>
      </c>
      <c r="U8" s="63">
        <v>19</v>
      </c>
      <c r="V8" s="555">
        <v>20</v>
      </c>
    </row>
    <row r="9" spans="1:22" ht="16.5" thickBot="1">
      <c r="A9" s="1748" t="s">
        <v>96</v>
      </c>
      <c r="B9" s="1749"/>
      <c r="C9" s="1749"/>
      <c r="D9" s="1749"/>
      <c r="E9" s="1749"/>
      <c r="F9" s="1749"/>
      <c r="G9" s="1749"/>
      <c r="H9" s="1749"/>
      <c r="I9" s="1749"/>
      <c r="J9" s="1749"/>
      <c r="K9" s="1749"/>
      <c r="L9" s="1749"/>
      <c r="M9" s="1749"/>
      <c r="N9" s="1749"/>
      <c r="O9" s="1749"/>
      <c r="P9" s="1749"/>
      <c r="Q9" s="1749"/>
      <c r="R9" s="1749"/>
      <c r="S9" s="1749"/>
      <c r="T9" s="1749"/>
      <c r="U9" s="1749"/>
      <c r="V9" s="1556"/>
    </row>
    <row r="10" spans="1:22" ht="16.5" hidden="1" thickBot="1">
      <c r="A10" s="1621" t="s">
        <v>97</v>
      </c>
      <c r="B10" s="1622"/>
      <c r="C10" s="1622"/>
      <c r="D10" s="1622"/>
      <c r="E10" s="1622"/>
      <c r="F10" s="1622"/>
      <c r="G10" s="1622"/>
      <c r="H10" s="1622"/>
      <c r="I10" s="1623"/>
      <c r="J10" s="1623"/>
      <c r="K10" s="1623"/>
      <c r="L10" s="1623"/>
      <c r="M10" s="1623"/>
      <c r="N10" s="1623"/>
      <c r="O10" s="1623"/>
      <c r="P10" s="1623"/>
      <c r="Q10" s="1623"/>
      <c r="R10" s="1623"/>
      <c r="S10" s="1623"/>
      <c r="T10" s="1623"/>
      <c r="U10" s="1623"/>
      <c r="V10" s="1624"/>
    </row>
    <row r="11" spans="1:35" s="78" customFormat="1" ht="15.75" hidden="1">
      <c r="A11" s="293" t="s">
        <v>95</v>
      </c>
      <c r="B11" s="606" t="s">
        <v>165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553"/>
      <c r="P11" s="1554"/>
      <c r="Q11" s="69"/>
      <c r="R11" s="1553"/>
      <c r="S11" s="1554"/>
      <c r="T11" s="69"/>
      <c r="U11" s="655"/>
      <c r="V11" s="656"/>
      <c r="AH11" s="78" t="s">
        <v>315</v>
      </c>
      <c r="AI11" s="677">
        <f>G19</f>
        <v>1.5</v>
      </c>
    </row>
    <row r="12" spans="1:34" s="78" customFormat="1" ht="15.75" hidden="1">
      <c r="A12" s="79"/>
      <c r="B12" s="607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532"/>
      <c r="P12" s="1533"/>
      <c r="Q12" s="20"/>
      <c r="R12" s="1532"/>
      <c r="S12" s="1533"/>
      <c r="T12" s="20"/>
      <c r="U12" s="5"/>
      <c r="V12" s="107"/>
      <c r="AH12" s="78" t="s">
        <v>316</v>
      </c>
    </row>
    <row r="13" spans="1:35" s="78" customFormat="1" ht="15.75" hidden="1">
      <c r="A13" s="79"/>
      <c r="B13" s="176" t="s">
        <v>42</v>
      </c>
      <c r="C13" s="84"/>
      <c r="D13" s="172">
        <v>6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532"/>
      <c r="P13" s="1533"/>
      <c r="Q13" s="20"/>
      <c r="R13" s="1532"/>
      <c r="S13" s="1533"/>
      <c r="T13" s="20"/>
      <c r="U13" s="8" t="s">
        <v>55</v>
      </c>
      <c r="V13" s="530"/>
      <c r="AG13" s="78">
        <v>3</v>
      </c>
      <c r="AH13" s="78" t="s">
        <v>22</v>
      </c>
      <c r="AI13" s="677">
        <f>G13</f>
        <v>1.5</v>
      </c>
    </row>
    <row r="14" spans="1:35" s="78" customFormat="1" ht="15.75" hidden="1">
      <c r="A14" s="114" t="s">
        <v>98</v>
      </c>
      <c r="B14" s="606" t="s">
        <v>103</v>
      </c>
      <c r="C14" s="84" t="s">
        <v>106</v>
      </c>
      <c r="D14" s="16"/>
      <c r="E14" s="28"/>
      <c r="F14" s="28"/>
      <c r="G14" s="660">
        <v>4.5</v>
      </c>
      <c r="H14" s="85">
        <f aca="true" t="shared" si="0" ref="H14:H21">G14*30</f>
        <v>135</v>
      </c>
      <c r="I14" s="84"/>
      <c r="J14" s="16"/>
      <c r="K14" s="84"/>
      <c r="L14" s="16"/>
      <c r="M14" s="86"/>
      <c r="N14" s="20"/>
      <c r="O14" s="1532"/>
      <c r="P14" s="1533"/>
      <c r="Q14" s="20"/>
      <c r="R14" s="1532"/>
      <c r="S14" s="1533"/>
      <c r="T14" s="20"/>
      <c r="U14" s="67"/>
      <c r="V14" s="107"/>
      <c r="AI14" s="677">
        <f>SUM(AI11:AI13)</f>
        <v>3</v>
      </c>
    </row>
    <row r="15" spans="1:22" s="78" customFormat="1" ht="15.75" hidden="1">
      <c r="A15" s="194" t="s">
        <v>99</v>
      </c>
      <c r="B15" s="607" t="s">
        <v>264</v>
      </c>
      <c r="C15" s="84"/>
      <c r="D15" s="84" t="s">
        <v>107</v>
      </c>
      <c r="E15" s="88"/>
      <c r="F15" s="88"/>
      <c r="G15" s="660">
        <v>3</v>
      </c>
      <c r="H15" s="85">
        <f t="shared" si="0"/>
        <v>90</v>
      </c>
      <c r="I15" s="84"/>
      <c r="J15" s="16"/>
      <c r="K15" s="84"/>
      <c r="L15" s="16"/>
      <c r="M15" s="86"/>
      <c r="N15" s="20"/>
      <c r="O15" s="1532"/>
      <c r="P15" s="1533"/>
      <c r="Q15" s="20"/>
      <c r="R15" s="1532"/>
      <c r="S15" s="1533"/>
      <c r="T15" s="20"/>
      <c r="U15" s="67"/>
      <c r="V15" s="107"/>
    </row>
    <row r="16" spans="1:22" s="78" customFormat="1" ht="31.5" hidden="1">
      <c r="A16" s="114" t="s">
        <v>100</v>
      </c>
      <c r="B16" s="607" t="s">
        <v>104</v>
      </c>
      <c r="C16" s="84" t="s">
        <v>106</v>
      </c>
      <c r="D16" s="84"/>
      <c r="E16" s="88"/>
      <c r="F16" s="88"/>
      <c r="G16" s="28">
        <v>4</v>
      </c>
      <c r="H16" s="85">
        <f t="shared" si="0"/>
        <v>120</v>
      </c>
      <c r="I16" s="84"/>
      <c r="J16" s="16"/>
      <c r="K16" s="84"/>
      <c r="L16" s="16"/>
      <c r="M16" s="86"/>
      <c r="N16" s="20"/>
      <c r="O16" s="1532"/>
      <c r="P16" s="1533"/>
      <c r="Q16" s="20"/>
      <c r="R16" s="1532"/>
      <c r="S16" s="1533"/>
      <c r="T16" s="20"/>
      <c r="U16" s="67"/>
      <c r="V16" s="107"/>
    </row>
    <row r="17" spans="1:22" s="78" customFormat="1" ht="15.75" hidden="1">
      <c r="A17" s="142" t="s">
        <v>101</v>
      </c>
      <c r="B17" s="607" t="s">
        <v>105</v>
      </c>
      <c r="C17" s="91"/>
      <c r="D17" s="91"/>
      <c r="E17" s="556"/>
      <c r="F17" s="556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57"/>
      <c r="N17" s="90"/>
      <c r="O17" s="1532"/>
      <c r="P17" s="1533"/>
      <c r="Q17" s="90"/>
      <c r="R17" s="1532"/>
      <c r="S17" s="1533"/>
      <c r="T17" s="90"/>
      <c r="U17" s="95"/>
      <c r="V17" s="107"/>
    </row>
    <row r="18" spans="1:22" s="78" customFormat="1" ht="15.75" hidden="1">
      <c r="A18" s="90"/>
      <c r="B18" s="607" t="s">
        <v>41</v>
      </c>
      <c r="C18" s="91"/>
      <c r="D18" s="91"/>
      <c r="E18" s="556"/>
      <c r="F18" s="556"/>
      <c r="G18" s="558">
        <v>3</v>
      </c>
      <c r="H18" s="84">
        <f t="shared" si="0"/>
        <v>90</v>
      </c>
      <c r="I18" s="91"/>
      <c r="J18" s="93"/>
      <c r="K18" s="91"/>
      <c r="L18" s="93"/>
      <c r="M18" s="557"/>
      <c r="N18" s="90"/>
      <c r="O18" s="1532"/>
      <c r="P18" s="1533"/>
      <c r="Q18" s="90"/>
      <c r="R18" s="1532"/>
      <c r="S18" s="1533"/>
      <c r="T18" s="20"/>
      <c r="U18" s="67"/>
      <c r="V18" s="107"/>
    </row>
    <row r="19" spans="1:33" s="78" customFormat="1" ht="15.75" hidden="1">
      <c r="A19" s="90"/>
      <c r="B19" s="689" t="s">
        <v>42</v>
      </c>
      <c r="C19" s="91">
        <v>1</v>
      </c>
      <c r="D19" s="91"/>
      <c r="E19" s="556"/>
      <c r="F19" s="556"/>
      <c r="G19" s="92">
        <v>1.5</v>
      </c>
      <c r="H19" s="126">
        <f t="shared" si="0"/>
        <v>45</v>
      </c>
      <c r="I19" s="91">
        <v>4</v>
      </c>
      <c r="J19" s="592">
        <v>4</v>
      </c>
      <c r="K19" s="91"/>
      <c r="L19" s="93"/>
      <c r="M19" s="557">
        <f>H19-I19</f>
        <v>41</v>
      </c>
      <c r="N19" s="690">
        <v>4</v>
      </c>
      <c r="O19" s="2044"/>
      <c r="P19" s="2045"/>
      <c r="Q19" s="90"/>
      <c r="R19" s="2044"/>
      <c r="S19" s="2045"/>
      <c r="T19" s="683"/>
      <c r="U19" s="684"/>
      <c r="V19" s="685"/>
      <c r="AG19" s="78">
        <v>1</v>
      </c>
    </row>
    <row r="20" spans="1:22" s="78" customFormat="1" ht="15.75" hidden="1">
      <c r="A20" s="695" t="s">
        <v>323</v>
      </c>
      <c r="B20" s="696" t="s">
        <v>324</v>
      </c>
      <c r="C20" s="686" t="s">
        <v>106</v>
      </c>
      <c r="D20" s="686"/>
      <c r="E20" s="687"/>
      <c r="F20" s="687"/>
      <c r="G20" s="688">
        <v>3.5</v>
      </c>
      <c r="H20" s="85">
        <f t="shared" si="0"/>
        <v>105</v>
      </c>
      <c r="I20" s="84"/>
      <c r="J20" s="172"/>
      <c r="K20" s="84"/>
      <c r="L20" s="16"/>
      <c r="M20" s="279"/>
      <c r="N20" s="198"/>
      <c r="O20" s="2044"/>
      <c r="P20" s="2045"/>
      <c r="Q20" s="5"/>
      <c r="R20" s="2044"/>
      <c r="S20" s="2045"/>
      <c r="T20" s="5"/>
      <c r="U20" s="5"/>
      <c r="V20" s="237"/>
    </row>
    <row r="21" spans="1:22" s="78" customFormat="1" ht="15.75" hidden="1">
      <c r="A21" s="5" t="s">
        <v>325</v>
      </c>
      <c r="B21" s="607" t="s">
        <v>326</v>
      </c>
      <c r="C21" s="84" t="s">
        <v>106</v>
      </c>
      <c r="D21" s="84"/>
      <c r="E21" s="88"/>
      <c r="F21" s="88"/>
      <c r="G21" s="28">
        <v>3.5</v>
      </c>
      <c r="H21" s="85">
        <f t="shared" si="0"/>
        <v>105</v>
      </c>
      <c r="I21" s="84"/>
      <c r="J21" s="172"/>
      <c r="K21" s="84"/>
      <c r="L21" s="16"/>
      <c r="M21" s="279"/>
      <c r="N21" s="198"/>
      <c r="O21" s="2046"/>
      <c r="P21" s="2046"/>
      <c r="Q21" s="202"/>
      <c r="R21" s="2046"/>
      <c r="S21" s="2046"/>
      <c r="T21" s="202"/>
      <c r="U21" s="5"/>
      <c r="V21" s="237"/>
    </row>
    <row r="22" spans="1:34" s="78" customFormat="1" ht="15.75" customHeight="1" hidden="1">
      <c r="A22" s="1882" t="s">
        <v>102</v>
      </c>
      <c r="B22" s="1883"/>
      <c r="C22" s="1883"/>
      <c r="D22" s="1883"/>
      <c r="E22" s="1883"/>
      <c r="F22" s="1883"/>
      <c r="G22" s="691">
        <f>G11+G14+G15+G16+G17+G20+G21</f>
        <v>29.5</v>
      </c>
      <c r="H22" s="691">
        <f>H11+H14+H15+H16+H17+H20+H21</f>
        <v>885</v>
      </c>
      <c r="I22" s="83"/>
      <c r="J22" s="65"/>
      <c r="K22" s="229"/>
      <c r="L22" s="692"/>
      <c r="M22" s="693"/>
      <c r="N22" s="181"/>
      <c r="O22" s="1928"/>
      <c r="P22" s="1929"/>
      <c r="Q22" s="79"/>
      <c r="R22" s="2046"/>
      <c r="S22" s="2046"/>
      <c r="T22" s="441"/>
      <c r="U22" s="229"/>
      <c r="V22" s="694"/>
      <c r="AH22" s="33">
        <f>30*G22</f>
        <v>885</v>
      </c>
    </row>
    <row r="23" spans="1:34" s="78" customFormat="1" ht="16.5" customHeight="1" hidden="1" thickBot="1">
      <c r="A23" s="1670" t="s">
        <v>70</v>
      </c>
      <c r="B23" s="1671"/>
      <c r="C23" s="1671"/>
      <c r="D23" s="1671"/>
      <c r="E23" s="1671"/>
      <c r="F23" s="1671"/>
      <c r="G23" s="101">
        <f>G12+G14+G16+G18+G15+G20+G21</f>
        <v>26.5</v>
      </c>
      <c r="H23" s="101">
        <f>H12+H14+H16+H18+H15+H20+H21</f>
        <v>795</v>
      </c>
      <c r="I23" s="565"/>
      <c r="J23" s="566"/>
      <c r="K23" s="567"/>
      <c r="L23" s="22"/>
      <c r="M23" s="568"/>
      <c r="N23" s="25"/>
      <c r="O23" s="1538"/>
      <c r="P23" s="1539"/>
      <c r="Q23" s="96"/>
      <c r="R23" s="1538"/>
      <c r="S23" s="1539"/>
      <c r="T23" s="90"/>
      <c r="U23" s="94"/>
      <c r="V23" s="116"/>
      <c r="AH23" s="33">
        <f>30*G23</f>
        <v>795</v>
      </c>
    </row>
    <row r="24" spans="1:34" s="78" customFormat="1" ht="22.5" customHeight="1" hidden="1" thickBot="1">
      <c r="A24" s="1743" t="s">
        <v>121</v>
      </c>
      <c r="B24" s="1744"/>
      <c r="C24" s="1744"/>
      <c r="D24" s="1744"/>
      <c r="E24" s="1744"/>
      <c r="F24" s="1744"/>
      <c r="G24" s="569">
        <f>G19+G13</f>
        <v>3</v>
      </c>
      <c r="H24" s="569">
        <f>H19+H13</f>
        <v>90</v>
      </c>
      <c r="I24" s="570">
        <f>SUM(I11:I19)</f>
        <v>8</v>
      </c>
      <c r="J24" s="570">
        <f>SUM(J11:J19)</f>
        <v>4</v>
      </c>
      <c r="K24" s="570"/>
      <c r="L24" s="570">
        <f>SUM(L11:L19)</f>
        <v>4</v>
      </c>
      <c r="M24" s="570">
        <f>SUM(M11:M19)</f>
        <v>82</v>
      </c>
      <c r="N24" s="571">
        <f>SUM(N11:N19)</f>
        <v>4</v>
      </c>
      <c r="O24" s="1534"/>
      <c r="P24" s="1535"/>
      <c r="Q24" s="572"/>
      <c r="R24" s="1573"/>
      <c r="S24" s="1574"/>
      <c r="T24" s="573"/>
      <c r="U24" s="273" t="s">
        <v>55</v>
      </c>
      <c r="V24" s="586"/>
      <c r="AH24" s="33">
        <f>30*G24</f>
        <v>90</v>
      </c>
    </row>
    <row r="25" spans="1:22" s="78" customFormat="1" ht="16.5" hidden="1" thickBot="1">
      <c r="A25" s="1597" t="s">
        <v>108</v>
      </c>
      <c r="B25" s="1598"/>
      <c r="C25" s="1598"/>
      <c r="D25" s="1598"/>
      <c r="E25" s="1598"/>
      <c r="F25" s="1598"/>
      <c r="G25" s="1598"/>
      <c r="H25" s="1598"/>
      <c r="I25" s="1598"/>
      <c r="J25" s="1598"/>
      <c r="K25" s="1598"/>
      <c r="L25" s="1598"/>
      <c r="M25" s="1598"/>
      <c r="N25" s="1598"/>
      <c r="O25" s="1598"/>
      <c r="P25" s="1598"/>
      <c r="Q25" s="1599"/>
      <c r="R25" s="1599"/>
      <c r="S25" s="1599"/>
      <c r="T25" s="1598"/>
      <c r="U25" s="1598"/>
      <c r="V25" s="1600"/>
    </row>
    <row r="26" spans="1:22" s="78" customFormat="1" ht="15.75" hidden="1">
      <c r="A26" s="181" t="s">
        <v>109</v>
      </c>
      <c r="B26" s="182" t="s">
        <v>123</v>
      </c>
      <c r="C26" s="183"/>
      <c r="D26" s="184"/>
      <c r="E26" s="185"/>
      <c r="F26" s="186"/>
      <c r="G26" s="697">
        <v>3</v>
      </c>
      <c r="H26" s="100">
        <f aca="true" t="shared" si="1" ref="H26:H61">G26*30</f>
        <v>90</v>
      </c>
      <c r="I26" s="188"/>
      <c r="J26" s="189"/>
      <c r="K26" s="190"/>
      <c r="L26" s="189"/>
      <c r="M26" s="191"/>
      <c r="N26" s="192"/>
      <c r="O26" s="1553"/>
      <c r="P26" s="1554"/>
      <c r="Q26" s="193"/>
      <c r="R26" s="1553"/>
      <c r="S26" s="1554"/>
      <c r="T26" s="193"/>
      <c r="U26" s="60"/>
      <c r="V26" s="113"/>
    </row>
    <row r="27" spans="1:35" s="78" customFormat="1" ht="31.5" hidden="1">
      <c r="A27" s="194" t="s">
        <v>124</v>
      </c>
      <c r="B27" s="195" t="s">
        <v>54</v>
      </c>
      <c r="C27" s="196"/>
      <c r="D27" s="196"/>
      <c r="E27" s="197"/>
      <c r="F27" s="106"/>
      <c r="G27" s="698">
        <f>G28+G29</f>
        <v>5</v>
      </c>
      <c r="H27" s="198">
        <f t="shared" si="1"/>
        <v>150</v>
      </c>
      <c r="I27" s="199"/>
      <c r="J27" s="200"/>
      <c r="K27" s="198"/>
      <c r="L27" s="200"/>
      <c r="M27" s="201"/>
      <c r="N27" s="19"/>
      <c r="O27" s="1532"/>
      <c r="P27" s="1533"/>
      <c r="Q27" s="202"/>
      <c r="R27" s="1532"/>
      <c r="S27" s="1533"/>
      <c r="T27" s="202"/>
      <c r="U27" s="67"/>
      <c r="V27" s="107"/>
      <c r="AH27" s="78" t="s">
        <v>315</v>
      </c>
      <c r="AI27" s="809">
        <f>SUMIF(AG$26:AG$61,1,G$26:G$61)</f>
        <v>29</v>
      </c>
    </row>
    <row r="28" spans="1:35" s="78" customFormat="1" ht="15.75" hidden="1">
      <c r="A28" s="19"/>
      <c r="B28" s="17" t="s">
        <v>41</v>
      </c>
      <c r="C28" s="203"/>
      <c r="D28" s="203"/>
      <c r="E28" s="88"/>
      <c r="F28" s="204"/>
      <c r="G28" s="699">
        <v>2.5</v>
      </c>
      <c r="H28" s="7">
        <f t="shared" si="1"/>
        <v>75</v>
      </c>
      <c r="I28" s="206"/>
      <c r="J28" s="207"/>
      <c r="K28" s="7"/>
      <c r="L28" s="207"/>
      <c r="M28" s="86"/>
      <c r="N28" s="19"/>
      <c r="O28" s="1532"/>
      <c r="P28" s="1533"/>
      <c r="Q28" s="202"/>
      <c r="R28" s="1532"/>
      <c r="S28" s="1533"/>
      <c r="T28" s="202"/>
      <c r="U28" s="67"/>
      <c r="V28" s="107"/>
      <c r="AH28" s="78" t="s">
        <v>316</v>
      </c>
      <c r="AI28" s="809">
        <f>SUMIF(AG$26:AG$61,2,G$26:G$61)</f>
        <v>2.5</v>
      </c>
    </row>
    <row r="29" spans="1:35" s="78" customFormat="1" ht="15.75" hidden="1">
      <c r="A29" s="19" t="s">
        <v>125</v>
      </c>
      <c r="B29" s="29" t="s">
        <v>42</v>
      </c>
      <c r="C29" s="203">
        <v>4</v>
      </c>
      <c r="D29" s="203"/>
      <c r="E29" s="88"/>
      <c r="F29" s="204"/>
      <c r="G29" s="698">
        <v>2.5</v>
      </c>
      <c r="H29" s="198">
        <f t="shared" si="1"/>
        <v>75</v>
      </c>
      <c r="I29" s="206">
        <v>10</v>
      </c>
      <c r="J29" s="208" t="s">
        <v>257</v>
      </c>
      <c r="K29" s="7"/>
      <c r="L29" s="172" t="s">
        <v>265</v>
      </c>
      <c r="M29" s="86">
        <f>H29-I29</f>
        <v>65</v>
      </c>
      <c r="N29" s="19"/>
      <c r="O29" s="1532"/>
      <c r="P29" s="1533"/>
      <c r="Q29" s="202"/>
      <c r="R29" s="1566" t="s">
        <v>266</v>
      </c>
      <c r="S29" s="1567"/>
      <c r="T29" s="202"/>
      <c r="U29" s="67"/>
      <c r="V29" s="209"/>
      <c r="AB29" s="203">
        <v>8</v>
      </c>
      <c r="AG29" s="78">
        <v>2</v>
      </c>
      <c r="AH29" s="78" t="s">
        <v>22</v>
      </c>
      <c r="AI29" s="809">
        <f>SUMIF(AG$26:AG$61,3,G$26:G$61)</f>
        <v>4.5</v>
      </c>
    </row>
    <row r="30" spans="1:35" s="78" customFormat="1" ht="15.75" hidden="1">
      <c r="A30" s="210" t="s">
        <v>110</v>
      </c>
      <c r="B30" s="211" t="s">
        <v>166</v>
      </c>
      <c r="C30" s="212"/>
      <c r="D30" s="212"/>
      <c r="E30" s="212"/>
      <c r="F30" s="213"/>
      <c r="G30" s="666">
        <f>G31+G32</f>
        <v>6.5</v>
      </c>
      <c r="H30" s="198">
        <f t="shared" si="1"/>
        <v>195</v>
      </c>
      <c r="I30" s="212"/>
      <c r="J30" s="208"/>
      <c r="K30" s="214"/>
      <c r="L30" s="208"/>
      <c r="M30" s="201"/>
      <c r="N30" s="19"/>
      <c r="O30" s="1532"/>
      <c r="P30" s="1533"/>
      <c r="Q30" s="202"/>
      <c r="R30" s="1532"/>
      <c r="S30" s="1533"/>
      <c r="T30" s="202"/>
      <c r="U30" s="5"/>
      <c r="V30" s="215"/>
      <c r="AB30" s="208"/>
      <c r="AC30" s="701">
        <v>8</v>
      </c>
      <c r="AD30" s="701">
        <v>4</v>
      </c>
      <c r="AI30" s="809">
        <f>SUM(AI27:AI29)</f>
        <v>36</v>
      </c>
    </row>
    <row r="31" spans="1:30" s="78" customFormat="1" ht="15.75" hidden="1">
      <c r="A31" s="216"/>
      <c r="B31" s="17" t="s">
        <v>41</v>
      </c>
      <c r="C31" s="212"/>
      <c r="D31" s="212"/>
      <c r="E31" s="212"/>
      <c r="F31" s="213"/>
      <c r="G31" s="667">
        <v>3</v>
      </c>
      <c r="H31" s="213">
        <f>$G31*30</f>
        <v>90</v>
      </c>
      <c r="I31" s="212"/>
      <c r="J31" s="208"/>
      <c r="K31" s="214"/>
      <c r="L31" s="208"/>
      <c r="M31" s="201"/>
      <c r="N31" s="19"/>
      <c r="O31" s="1532"/>
      <c r="P31" s="1533"/>
      <c r="Q31" s="202"/>
      <c r="R31" s="1532"/>
      <c r="S31" s="1533"/>
      <c r="T31" s="202"/>
      <c r="U31" s="5"/>
      <c r="V31" s="215"/>
      <c r="AB31" s="208"/>
      <c r="AC31" s="701">
        <v>12</v>
      </c>
      <c r="AD31" s="701">
        <v>4</v>
      </c>
    </row>
    <row r="32" spans="1:33" s="78" customFormat="1" ht="15.75" hidden="1">
      <c r="A32" s="216" t="s">
        <v>126</v>
      </c>
      <c r="B32" s="29" t="s">
        <v>42</v>
      </c>
      <c r="C32" s="212">
        <v>1</v>
      </c>
      <c r="D32" s="212"/>
      <c r="E32" s="212"/>
      <c r="F32" s="213"/>
      <c r="G32" s="668">
        <v>3.5</v>
      </c>
      <c r="H32" s="218">
        <f>$G32*30</f>
        <v>105</v>
      </c>
      <c r="I32" s="212">
        <v>12</v>
      </c>
      <c r="J32" s="208" t="s">
        <v>256</v>
      </c>
      <c r="K32" s="208" t="s">
        <v>35</v>
      </c>
      <c r="L32" s="208"/>
      <c r="M32" s="86">
        <f>H32-I32</f>
        <v>93</v>
      </c>
      <c r="N32" s="19" t="s">
        <v>36</v>
      </c>
      <c r="O32" s="1532"/>
      <c r="P32" s="1533"/>
      <c r="Q32" s="202"/>
      <c r="R32" s="1532"/>
      <c r="S32" s="1533"/>
      <c r="T32" s="202"/>
      <c r="U32" s="5"/>
      <c r="V32" s="215"/>
      <c r="AB32" s="203">
        <v>4</v>
      </c>
      <c r="AC32" s="701">
        <v>4</v>
      </c>
      <c r="AD32" s="701"/>
      <c r="AG32" s="78">
        <v>1</v>
      </c>
    </row>
    <row r="33" spans="1:34" s="78" customFormat="1" ht="15.75" hidden="1">
      <c r="A33" s="220" t="s">
        <v>127</v>
      </c>
      <c r="B33" s="195" t="s">
        <v>78</v>
      </c>
      <c r="C33" s="200"/>
      <c r="D33" s="200"/>
      <c r="E33" s="197"/>
      <c r="F33" s="106"/>
      <c r="G33" s="217">
        <f>G34+G36+G37</f>
        <v>16</v>
      </c>
      <c r="H33" s="198">
        <f aca="true" t="shared" si="2" ref="H33:H38">G33*30</f>
        <v>480</v>
      </c>
      <c r="I33" s="221"/>
      <c r="J33" s="222"/>
      <c r="K33" s="221"/>
      <c r="L33" s="222"/>
      <c r="M33" s="86"/>
      <c r="N33" s="19"/>
      <c r="O33" s="1532"/>
      <c r="P33" s="1533"/>
      <c r="Q33" s="202"/>
      <c r="R33" s="1532"/>
      <c r="S33" s="1533"/>
      <c r="T33" s="202"/>
      <c r="U33" s="67"/>
      <c r="V33" s="107"/>
      <c r="AB33" s="222"/>
      <c r="AC33" s="701">
        <v>14</v>
      </c>
      <c r="AD33" s="701">
        <v>2</v>
      </c>
      <c r="AH33" s="78" t="s">
        <v>364</v>
      </c>
    </row>
    <row r="34" spans="1:35" s="78" customFormat="1" ht="15.75" hidden="1">
      <c r="A34" s="223"/>
      <c r="B34" s="17" t="s">
        <v>41</v>
      </c>
      <c r="C34" s="208"/>
      <c r="D34" s="208"/>
      <c r="E34" s="224"/>
      <c r="F34" s="204"/>
      <c r="G34" s="214">
        <v>8</v>
      </c>
      <c r="H34" s="7">
        <f t="shared" si="2"/>
        <v>240</v>
      </c>
      <c r="I34" s="214"/>
      <c r="J34" s="208"/>
      <c r="K34" s="214"/>
      <c r="L34" s="208"/>
      <c r="M34" s="86"/>
      <c r="N34" s="19"/>
      <c r="O34" s="1532"/>
      <c r="P34" s="1533"/>
      <c r="Q34" s="202"/>
      <c r="R34" s="1532"/>
      <c r="S34" s="1533"/>
      <c r="T34" s="202"/>
      <c r="U34" s="67"/>
      <c r="V34" s="107"/>
      <c r="AB34" s="208"/>
      <c r="AC34" s="701">
        <v>8</v>
      </c>
      <c r="AD34" s="701">
        <v>2</v>
      </c>
      <c r="AH34" s="78" t="s">
        <v>315</v>
      </c>
      <c r="AI34" s="809">
        <f>AI27+AI11</f>
        <v>30.5</v>
      </c>
    </row>
    <row r="35" spans="1:35" s="78" customFormat="1" ht="15.75" hidden="1">
      <c r="A35" s="223"/>
      <c r="B35" s="29" t="s">
        <v>42</v>
      </c>
      <c r="C35" s="208"/>
      <c r="D35" s="208"/>
      <c r="E35" s="88"/>
      <c r="F35" s="204"/>
      <c r="G35" s="660">
        <f>G36+G37</f>
        <v>8</v>
      </c>
      <c r="H35" s="198">
        <f t="shared" si="2"/>
        <v>240</v>
      </c>
      <c r="I35" s="212"/>
      <c r="J35" s="208"/>
      <c r="K35" s="214"/>
      <c r="L35" s="208"/>
      <c r="M35" s="86"/>
      <c r="N35" s="19"/>
      <c r="O35" s="1532"/>
      <c r="P35" s="1533"/>
      <c r="Q35" s="202"/>
      <c r="R35" s="1532"/>
      <c r="S35" s="1533"/>
      <c r="T35" s="202"/>
      <c r="U35" s="67"/>
      <c r="V35" s="107"/>
      <c r="AB35" s="208"/>
      <c r="AH35" s="78" t="s">
        <v>316</v>
      </c>
      <c r="AI35" s="809">
        <f>AI28+AI12</f>
        <v>2.5</v>
      </c>
    </row>
    <row r="36" spans="1:35" s="78" customFormat="1" ht="15.75" hidden="1">
      <c r="A36" s="223" t="s">
        <v>128</v>
      </c>
      <c r="B36" s="29" t="s">
        <v>42</v>
      </c>
      <c r="C36" s="203">
        <v>1</v>
      </c>
      <c r="D36" s="208"/>
      <c r="E36" s="88"/>
      <c r="F36" s="204"/>
      <c r="G36" s="660">
        <v>4</v>
      </c>
      <c r="H36" s="198">
        <f t="shared" si="2"/>
        <v>120</v>
      </c>
      <c r="I36" s="212">
        <v>16</v>
      </c>
      <c r="J36" s="208" t="s">
        <v>163</v>
      </c>
      <c r="K36" s="214"/>
      <c r="L36" s="208" t="s">
        <v>37</v>
      </c>
      <c r="M36" s="86">
        <f>H36-I36</f>
        <v>104</v>
      </c>
      <c r="N36" s="19" t="s">
        <v>162</v>
      </c>
      <c r="O36" s="1532"/>
      <c r="P36" s="1533"/>
      <c r="Q36" s="202"/>
      <c r="R36" s="1532"/>
      <c r="S36" s="1533"/>
      <c r="T36" s="202"/>
      <c r="U36" s="67"/>
      <c r="V36" s="107"/>
      <c r="AB36" s="203">
        <v>12</v>
      </c>
      <c r="AG36" s="78">
        <v>1</v>
      </c>
      <c r="AH36" s="78" t="s">
        <v>22</v>
      </c>
      <c r="AI36" s="809">
        <f>AI29+AI13</f>
        <v>6</v>
      </c>
    </row>
    <row r="37" spans="1:35" s="78" customFormat="1" ht="15.75" hidden="1">
      <c r="A37" s="223" t="s">
        <v>129</v>
      </c>
      <c r="B37" s="29" t="s">
        <v>42</v>
      </c>
      <c r="C37" s="203">
        <v>2</v>
      </c>
      <c r="D37" s="208"/>
      <c r="E37" s="88"/>
      <c r="F37" s="204"/>
      <c r="G37" s="660">
        <v>4</v>
      </c>
      <c r="H37" s="198">
        <f t="shared" si="2"/>
        <v>120</v>
      </c>
      <c r="I37" s="212">
        <v>12</v>
      </c>
      <c r="J37" s="208" t="s">
        <v>257</v>
      </c>
      <c r="K37" s="214"/>
      <c r="L37" s="208" t="s">
        <v>37</v>
      </c>
      <c r="M37" s="86">
        <f>H37-I37</f>
        <v>108</v>
      </c>
      <c r="N37" s="19"/>
      <c r="O37" s="1532" t="s">
        <v>36</v>
      </c>
      <c r="P37" s="1533"/>
      <c r="Q37" s="202"/>
      <c r="R37" s="1532"/>
      <c r="S37" s="1533"/>
      <c r="T37" s="202"/>
      <c r="U37" s="67"/>
      <c r="V37" s="107"/>
      <c r="AB37" s="203">
        <v>8</v>
      </c>
      <c r="AC37" s="78">
        <v>8</v>
      </c>
      <c r="AD37" s="78">
        <v>4</v>
      </c>
      <c r="AG37" s="78">
        <v>1</v>
      </c>
      <c r="AI37" s="809">
        <f>AI30+AI14</f>
        <v>39</v>
      </c>
    </row>
    <row r="38" spans="1:30" s="78" customFormat="1" ht="15.75" hidden="1">
      <c r="A38" s="181" t="s">
        <v>130</v>
      </c>
      <c r="B38" s="176" t="s">
        <v>167</v>
      </c>
      <c r="C38" s="225"/>
      <c r="D38" s="226"/>
      <c r="E38" s="227"/>
      <c r="F38" s="228"/>
      <c r="G38" s="669">
        <f>G39+G40</f>
        <v>3</v>
      </c>
      <c r="H38" s="229">
        <f t="shared" si="2"/>
        <v>90</v>
      </c>
      <c r="I38" s="230"/>
      <c r="J38" s="231"/>
      <c r="K38" s="232"/>
      <c r="L38" s="231"/>
      <c r="M38" s="233"/>
      <c r="N38" s="19"/>
      <c r="O38" s="1532"/>
      <c r="P38" s="1533"/>
      <c r="Q38" s="234"/>
      <c r="R38" s="1532"/>
      <c r="S38" s="1533"/>
      <c r="T38" s="174"/>
      <c r="U38" s="108"/>
      <c r="V38" s="107"/>
      <c r="AB38" s="231"/>
      <c r="AC38" s="78">
        <v>4</v>
      </c>
      <c r="AD38" s="78">
        <v>2</v>
      </c>
    </row>
    <row r="39" spans="1:30" s="78" customFormat="1" ht="24" customHeight="1" hidden="1">
      <c r="A39" s="223"/>
      <c r="B39" s="17" t="s">
        <v>41</v>
      </c>
      <c r="C39" s="235"/>
      <c r="D39" s="207"/>
      <c r="E39" s="88"/>
      <c r="F39" s="204"/>
      <c r="G39" s="665">
        <v>1.5</v>
      </c>
      <c r="H39" s="7">
        <f t="shared" si="1"/>
        <v>45</v>
      </c>
      <c r="I39" s="214"/>
      <c r="J39" s="208"/>
      <c r="K39" s="7"/>
      <c r="L39" s="208"/>
      <c r="M39" s="236"/>
      <c r="N39" s="19"/>
      <c r="O39" s="1532"/>
      <c r="P39" s="1533"/>
      <c r="Q39" s="202"/>
      <c r="R39" s="1532"/>
      <c r="S39" s="1533"/>
      <c r="T39" s="202"/>
      <c r="U39" s="67"/>
      <c r="V39" s="107"/>
      <c r="AB39" s="208"/>
      <c r="AC39" s="78">
        <v>14</v>
      </c>
      <c r="AD39" s="78">
        <v>2</v>
      </c>
    </row>
    <row r="40" spans="1:33" s="78" customFormat="1" ht="24" customHeight="1" hidden="1">
      <c r="A40" s="223" t="s">
        <v>190</v>
      </c>
      <c r="B40" s="29" t="s">
        <v>42</v>
      </c>
      <c r="C40" s="235"/>
      <c r="D40" s="235">
        <v>5</v>
      </c>
      <c r="E40" s="88"/>
      <c r="F40" s="204"/>
      <c r="G40" s="660">
        <v>1.5</v>
      </c>
      <c r="H40" s="198">
        <f t="shared" si="1"/>
        <v>45</v>
      </c>
      <c r="I40" s="208">
        <f>J40+K40+L40</f>
        <v>4</v>
      </c>
      <c r="J40" s="203">
        <v>4</v>
      </c>
      <c r="K40" s="7"/>
      <c r="L40" s="16"/>
      <c r="M40" s="236">
        <f>H40-I40</f>
        <v>41</v>
      </c>
      <c r="N40" s="19"/>
      <c r="O40" s="1532"/>
      <c r="P40" s="1533"/>
      <c r="Q40" s="202"/>
      <c r="R40" s="1532"/>
      <c r="S40" s="1533"/>
      <c r="T40" s="251">
        <v>4</v>
      </c>
      <c r="U40" s="67"/>
      <c r="V40" s="107"/>
      <c r="AB40" s="203">
        <v>4</v>
      </c>
      <c r="AC40" s="78">
        <f>SUM(AC37:AC39)</f>
        <v>26</v>
      </c>
      <c r="AD40" s="78">
        <f>SUM(AD37:AD39)</f>
        <v>8</v>
      </c>
      <c r="AG40" s="78">
        <v>3</v>
      </c>
    </row>
    <row r="41" spans="1:28" s="78" customFormat="1" ht="31.5" hidden="1">
      <c r="A41" s="220" t="s">
        <v>131</v>
      </c>
      <c r="B41" s="195" t="s">
        <v>74</v>
      </c>
      <c r="C41" s="238"/>
      <c r="D41" s="200"/>
      <c r="E41" s="197"/>
      <c r="F41" s="106"/>
      <c r="G41" s="698">
        <f>G42+G43</f>
        <v>7</v>
      </c>
      <c r="H41" s="198">
        <f t="shared" si="1"/>
        <v>210</v>
      </c>
      <c r="I41" s="221"/>
      <c r="J41" s="222"/>
      <c r="K41" s="198"/>
      <c r="L41" s="222"/>
      <c r="M41" s="236"/>
      <c r="N41" s="19"/>
      <c r="O41" s="1532"/>
      <c r="P41" s="1533"/>
      <c r="Q41" s="202"/>
      <c r="R41" s="1532"/>
      <c r="S41" s="1533"/>
      <c r="T41" s="202"/>
      <c r="U41" s="67"/>
      <c r="V41" s="107"/>
      <c r="AB41" s="222"/>
    </row>
    <row r="42" spans="1:28" s="78" customFormat="1" ht="24" customHeight="1" hidden="1">
      <c r="A42" s="223"/>
      <c r="B42" s="17" t="s">
        <v>41</v>
      </c>
      <c r="C42" s="235"/>
      <c r="D42" s="207"/>
      <c r="E42" s="88"/>
      <c r="F42" s="204"/>
      <c r="G42" s="699">
        <v>4</v>
      </c>
      <c r="H42" s="7">
        <f t="shared" si="1"/>
        <v>120</v>
      </c>
      <c r="I42" s="214"/>
      <c r="J42" s="208"/>
      <c r="K42" s="7"/>
      <c r="L42" s="208"/>
      <c r="M42" s="236"/>
      <c r="N42" s="19"/>
      <c r="O42" s="1532"/>
      <c r="P42" s="1533"/>
      <c r="Q42" s="202"/>
      <c r="R42" s="1532"/>
      <c r="S42" s="1533"/>
      <c r="T42" s="202"/>
      <c r="U42" s="67"/>
      <c r="V42" s="107"/>
      <c r="AB42" s="208"/>
    </row>
    <row r="43" spans="1:33" s="78" customFormat="1" ht="24" customHeight="1" hidden="1">
      <c r="A43" s="223" t="s">
        <v>132</v>
      </c>
      <c r="B43" s="29" t="s">
        <v>42</v>
      </c>
      <c r="C43" s="235"/>
      <c r="D43" s="235">
        <v>1</v>
      </c>
      <c r="E43" s="88"/>
      <c r="F43" s="204"/>
      <c r="G43" s="698">
        <v>3</v>
      </c>
      <c r="H43" s="198">
        <f t="shared" si="1"/>
        <v>90</v>
      </c>
      <c r="I43" s="208">
        <f>J43+K43+L43</f>
        <v>4</v>
      </c>
      <c r="J43" s="203">
        <v>4</v>
      </c>
      <c r="K43" s="7"/>
      <c r="L43" s="172"/>
      <c r="M43" s="236">
        <f>H43-I43</f>
        <v>86</v>
      </c>
      <c r="N43" s="588">
        <v>4</v>
      </c>
      <c r="O43" s="1532"/>
      <c r="P43" s="1533"/>
      <c r="Q43" s="202"/>
      <c r="R43" s="1532"/>
      <c r="S43" s="1533"/>
      <c r="T43" s="202"/>
      <c r="U43" s="67"/>
      <c r="V43" s="107"/>
      <c r="AB43" s="203">
        <v>4</v>
      </c>
      <c r="AG43" s="78">
        <v>1</v>
      </c>
    </row>
    <row r="44" spans="1:28" s="78" customFormat="1" ht="31.5" hidden="1">
      <c r="A44" s="194" t="s">
        <v>133</v>
      </c>
      <c r="B44" s="29" t="s">
        <v>136</v>
      </c>
      <c r="C44" s="203"/>
      <c r="D44" s="208"/>
      <c r="E44" s="239"/>
      <c r="F44" s="239"/>
      <c r="G44" s="698">
        <f>G45+G47+G46</f>
        <v>4</v>
      </c>
      <c r="H44" s="198">
        <f t="shared" si="1"/>
        <v>120</v>
      </c>
      <c r="I44" s="214"/>
      <c r="J44" s="16"/>
      <c r="K44" s="6"/>
      <c r="L44" s="16"/>
      <c r="M44" s="236"/>
      <c r="N44" s="19"/>
      <c r="O44" s="1532"/>
      <c r="P44" s="1533"/>
      <c r="Q44" s="240"/>
      <c r="R44" s="1532"/>
      <c r="S44" s="1533"/>
      <c r="T44" s="234"/>
      <c r="U44" s="108"/>
      <c r="V44" s="107"/>
      <c r="AB44" s="16"/>
    </row>
    <row r="45" spans="1:28" s="78" customFormat="1" ht="15.75" hidden="1">
      <c r="A45" s="223"/>
      <c r="B45" s="241" t="s">
        <v>119</v>
      </c>
      <c r="C45" s="203"/>
      <c r="D45" s="208"/>
      <c r="E45" s="239"/>
      <c r="F45" s="239"/>
      <c r="G45" s="699">
        <v>2</v>
      </c>
      <c r="H45" s="7">
        <f t="shared" si="1"/>
        <v>60</v>
      </c>
      <c r="I45" s="214"/>
      <c r="J45" s="16"/>
      <c r="K45" s="6"/>
      <c r="L45" s="16"/>
      <c r="M45" s="236"/>
      <c r="N45" s="19"/>
      <c r="O45" s="1532"/>
      <c r="P45" s="1533"/>
      <c r="Q45" s="240"/>
      <c r="R45" s="1532"/>
      <c r="S45" s="1533"/>
      <c r="T45" s="234"/>
      <c r="U45" s="108"/>
      <c r="V45" s="107"/>
      <c r="AB45" s="16"/>
    </row>
    <row r="46" spans="1:28" s="78" customFormat="1" ht="15.75" hidden="1">
      <c r="A46" s="223"/>
      <c r="B46" s="241" t="s">
        <v>164</v>
      </c>
      <c r="C46" s="203"/>
      <c r="D46" s="208"/>
      <c r="E46" s="239"/>
      <c r="F46" s="239"/>
      <c r="G46" s="699">
        <v>0.5</v>
      </c>
      <c r="H46" s="7">
        <f t="shared" si="1"/>
        <v>15</v>
      </c>
      <c r="I46" s="214"/>
      <c r="J46" s="16"/>
      <c r="K46" s="6"/>
      <c r="L46" s="16"/>
      <c r="M46" s="236"/>
      <c r="N46" s="19"/>
      <c r="O46" s="1532"/>
      <c r="P46" s="1533"/>
      <c r="Q46" s="240"/>
      <c r="R46" s="1532"/>
      <c r="S46" s="1533"/>
      <c r="T46" s="234"/>
      <c r="U46" s="108"/>
      <c r="V46" s="107"/>
      <c r="AB46" s="16"/>
    </row>
    <row r="47" spans="1:33" s="78" customFormat="1" ht="15.75" hidden="1">
      <c r="A47" s="223" t="s">
        <v>134</v>
      </c>
      <c r="B47" s="29" t="s">
        <v>42</v>
      </c>
      <c r="C47" s="203">
        <v>5</v>
      </c>
      <c r="D47" s="208"/>
      <c r="E47" s="239"/>
      <c r="F47" s="239"/>
      <c r="G47" s="660">
        <v>1.5</v>
      </c>
      <c r="H47" s="198">
        <f t="shared" si="1"/>
        <v>45</v>
      </c>
      <c r="I47" s="208">
        <f>J47+K47+L47</f>
        <v>4</v>
      </c>
      <c r="J47" s="172">
        <v>4</v>
      </c>
      <c r="K47" s="4"/>
      <c r="L47" s="16"/>
      <c r="M47" s="236">
        <f>H47-I47</f>
        <v>41</v>
      </c>
      <c r="N47" s="19"/>
      <c r="O47" s="1532"/>
      <c r="P47" s="1533"/>
      <c r="Q47" s="240"/>
      <c r="R47" s="1532"/>
      <c r="S47" s="1533"/>
      <c r="T47" s="174">
        <v>4</v>
      </c>
      <c r="U47" s="108"/>
      <c r="V47" s="107"/>
      <c r="AB47" s="172">
        <v>4</v>
      </c>
      <c r="AG47" s="78">
        <v>3</v>
      </c>
    </row>
    <row r="48" spans="1:28" s="78" customFormat="1" ht="31.5" hidden="1">
      <c r="A48" s="220" t="s">
        <v>135</v>
      </c>
      <c r="B48" s="242" t="s">
        <v>75</v>
      </c>
      <c r="C48" s="196"/>
      <c r="D48" s="222"/>
      <c r="E48" s="243"/>
      <c r="F48" s="106"/>
      <c r="G48" s="660">
        <f>G49+G50</f>
        <v>3</v>
      </c>
      <c r="H48" s="11">
        <f>PRODUCT(G48,30)</f>
        <v>90</v>
      </c>
      <c r="I48" s="111"/>
      <c r="J48" s="111"/>
      <c r="K48" s="111"/>
      <c r="L48" s="111"/>
      <c r="M48" s="244"/>
      <c r="N48" s="245"/>
      <c r="O48" s="1532"/>
      <c r="P48" s="1533"/>
      <c r="Q48" s="246"/>
      <c r="R48" s="1532"/>
      <c r="S48" s="1533"/>
      <c r="T48" s="247"/>
      <c r="U48" s="112"/>
      <c r="V48" s="107"/>
      <c r="AB48" s="111"/>
    </row>
    <row r="49" spans="1:28" s="78" customFormat="1" ht="15.75" hidden="1">
      <c r="A49" s="223"/>
      <c r="B49" s="17" t="s">
        <v>41</v>
      </c>
      <c r="C49" s="203"/>
      <c r="D49" s="208"/>
      <c r="E49" s="248"/>
      <c r="F49" s="204"/>
      <c r="G49" s="665">
        <v>1.5</v>
      </c>
      <c r="H49" s="4">
        <f>PRODUCT(G49,30)</f>
        <v>45</v>
      </c>
      <c r="I49" s="214"/>
      <c r="J49" s="208"/>
      <c r="K49" s="214"/>
      <c r="L49" s="16"/>
      <c r="M49" s="236"/>
      <c r="N49" s="249"/>
      <c r="O49" s="1532"/>
      <c r="P49" s="1533"/>
      <c r="Q49" s="250"/>
      <c r="R49" s="1532"/>
      <c r="S49" s="1533"/>
      <c r="T49" s="251"/>
      <c r="U49" s="108"/>
      <c r="V49" s="107"/>
      <c r="AB49" s="208"/>
    </row>
    <row r="50" spans="1:33" s="78" customFormat="1" ht="15.75" hidden="1">
      <c r="A50" s="223" t="s">
        <v>137</v>
      </c>
      <c r="B50" s="29" t="s">
        <v>42</v>
      </c>
      <c r="C50" s="203"/>
      <c r="D50" s="203">
        <v>5</v>
      </c>
      <c r="E50" s="248"/>
      <c r="F50" s="204"/>
      <c r="G50" s="617">
        <v>1.5</v>
      </c>
      <c r="H50" s="11">
        <f>PRODUCT(G50,30)</f>
        <v>45</v>
      </c>
      <c r="I50" s="208">
        <f>J50+K50+L50</f>
        <v>4</v>
      </c>
      <c r="J50" s="203">
        <v>4</v>
      </c>
      <c r="K50" s="214"/>
      <c r="L50" s="16"/>
      <c r="M50" s="236">
        <f>H50-I50</f>
        <v>41</v>
      </c>
      <c r="N50" s="253"/>
      <c r="O50" s="1532"/>
      <c r="P50" s="1533"/>
      <c r="Q50" s="254"/>
      <c r="R50" s="1532"/>
      <c r="S50" s="1533"/>
      <c r="T50" s="251">
        <v>4</v>
      </c>
      <c r="U50" s="108"/>
      <c r="V50" s="107"/>
      <c r="AB50" s="203">
        <v>4</v>
      </c>
      <c r="AG50" s="78">
        <v>3</v>
      </c>
    </row>
    <row r="51" spans="1:28" s="78" customFormat="1" ht="15.75" hidden="1">
      <c r="A51" s="194" t="s">
        <v>138</v>
      </c>
      <c r="B51" s="175" t="s">
        <v>184</v>
      </c>
      <c r="C51" s="208"/>
      <c r="D51" s="208"/>
      <c r="E51" s="248"/>
      <c r="F51" s="204"/>
      <c r="G51" s="698">
        <f>G52+G53</f>
        <v>5</v>
      </c>
      <c r="H51" s="11">
        <f>PRODUCT(G51,30)</f>
        <v>150</v>
      </c>
      <c r="I51" s="28"/>
      <c r="J51" s="28"/>
      <c r="K51" s="28">
        <f>K52+K53</f>
        <v>0</v>
      </c>
      <c r="L51" s="28"/>
      <c r="M51" s="255"/>
      <c r="N51" s="256"/>
      <c r="O51" s="1532"/>
      <c r="P51" s="1533"/>
      <c r="Q51" s="257"/>
      <c r="R51" s="1532"/>
      <c r="S51" s="1533"/>
      <c r="T51" s="257"/>
      <c r="U51" s="62"/>
      <c r="V51" s="107"/>
      <c r="AB51" s="28"/>
    </row>
    <row r="52" spans="1:28" s="78" customFormat="1" ht="15.75" hidden="1">
      <c r="A52" s="223"/>
      <c r="B52" s="17" t="s">
        <v>41</v>
      </c>
      <c r="C52" s="208"/>
      <c r="D52" s="208"/>
      <c r="E52" s="248"/>
      <c r="F52" s="204"/>
      <c r="G52" s="699">
        <v>1.5</v>
      </c>
      <c r="H52" s="7">
        <f>G52*30</f>
        <v>45</v>
      </c>
      <c r="I52" s="258"/>
      <c r="J52" s="208"/>
      <c r="K52" s="214"/>
      <c r="L52" s="208"/>
      <c r="M52" s="236"/>
      <c r="N52" s="19"/>
      <c r="O52" s="1532"/>
      <c r="P52" s="1533"/>
      <c r="Q52" s="234"/>
      <c r="R52" s="1532"/>
      <c r="S52" s="1533"/>
      <c r="T52" s="234"/>
      <c r="U52" s="108"/>
      <c r="V52" s="107"/>
      <c r="AB52" s="208"/>
    </row>
    <row r="53" spans="1:33" s="78" customFormat="1" ht="15.75" hidden="1">
      <c r="A53" s="223" t="s">
        <v>139</v>
      </c>
      <c r="B53" s="29" t="s">
        <v>42</v>
      </c>
      <c r="C53" s="208"/>
      <c r="D53" s="203">
        <v>2</v>
      </c>
      <c r="E53" s="248"/>
      <c r="F53" s="204"/>
      <c r="G53" s="698">
        <v>3.5</v>
      </c>
      <c r="H53" s="7">
        <f>G53*30</f>
        <v>105</v>
      </c>
      <c r="I53" s="258">
        <v>6</v>
      </c>
      <c r="J53" s="208" t="s">
        <v>256</v>
      </c>
      <c r="K53" s="214"/>
      <c r="L53" s="208" t="s">
        <v>265</v>
      </c>
      <c r="M53" s="236">
        <f>H53-I53</f>
        <v>99</v>
      </c>
      <c r="N53" s="19"/>
      <c r="O53" s="1532" t="s">
        <v>83</v>
      </c>
      <c r="P53" s="1533"/>
      <c r="Q53" s="202"/>
      <c r="R53" s="1532"/>
      <c r="S53" s="1533"/>
      <c r="T53" s="234"/>
      <c r="U53" s="108"/>
      <c r="V53" s="107"/>
      <c r="AB53" s="203">
        <v>4</v>
      </c>
      <c r="AG53" s="78">
        <v>1</v>
      </c>
    </row>
    <row r="54" spans="1:30" s="78" customFormat="1" ht="15.75" hidden="1">
      <c r="A54" s="220" t="s">
        <v>140</v>
      </c>
      <c r="B54" s="195" t="s">
        <v>56</v>
      </c>
      <c r="C54" s="222"/>
      <c r="D54" s="222"/>
      <c r="E54" s="197"/>
      <c r="F54" s="106"/>
      <c r="G54" s="28">
        <f>G55+G56</f>
        <v>11</v>
      </c>
      <c r="H54" s="198">
        <f t="shared" si="1"/>
        <v>330</v>
      </c>
      <c r="I54" s="221"/>
      <c r="J54" s="222"/>
      <c r="K54" s="221"/>
      <c r="L54" s="222"/>
      <c r="M54" s="236"/>
      <c r="N54" s="19"/>
      <c r="O54" s="1532"/>
      <c r="P54" s="1533"/>
      <c r="Q54" s="202"/>
      <c r="R54" s="1532"/>
      <c r="S54" s="1533"/>
      <c r="T54" s="202"/>
      <c r="U54" s="67"/>
      <c r="V54" s="107"/>
      <c r="AB54" s="222"/>
      <c r="AC54" s="78">
        <v>46</v>
      </c>
      <c r="AD54" s="78">
        <v>12</v>
      </c>
    </row>
    <row r="55" spans="1:30" s="78" customFormat="1" ht="15.75" hidden="1">
      <c r="A55" s="223"/>
      <c r="B55" s="17" t="s">
        <v>41</v>
      </c>
      <c r="C55" s="208"/>
      <c r="D55" s="208"/>
      <c r="E55" s="88"/>
      <c r="F55" s="204"/>
      <c r="G55" s="205">
        <v>5</v>
      </c>
      <c r="H55" s="7">
        <f t="shared" si="1"/>
        <v>150</v>
      </c>
      <c r="I55" s="214"/>
      <c r="J55" s="208"/>
      <c r="K55" s="214"/>
      <c r="L55" s="208"/>
      <c r="M55" s="236"/>
      <c r="N55" s="19"/>
      <c r="O55" s="1532"/>
      <c r="P55" s="1533"/>
      <c r="Q55" s="202"/>
      <c r="R55" s="1532"/>
      <c r="S55" s="1533"/>
      <c r="T55" s="202"/>
      <c r="U55" s="67"/>
      <c r="V55" s="107"/>
      <c r="AB55" s="208"/>
      <c r="AC55" s="78">
        <v>26</v>
      </c>
      <c r="AD55" s="78">
        <v>8</v>
      </c>
    </row>
    <row r="56" spans="1:30" s="78" customFormat="1" ht="15.75" hidden="1">
      <c r="A56" s="223"/>
      <c r="B56" s="29" t="s">
        <v>42</v>
      </c>
      <c r="C56" s="208"/>
      <c r="D56" s="208"/>
      <c r="E56" s="88"/>
      <c r="F56" s="204"/>
      <c r="G56" s="28">
        <f>G57+G58</f>
        <v>6</v>
      </c>
      <c r="H56" s="198">
        <f t="shared" si="1"/>
        <v>180</v>
      </c>
      <c r="I56" s="208"/>
      <c r="J56" s="203"/>
      <c r="K56" s="214"/>
      <c r="L56" s="208"/>
      <c r="M56" s="236"/>
      <c r="N56" s="19"/>
      <c r="O56" s="1532"/>
      <c r="P56" s="1533"/>
      <c r="Q56" s="202"/>
      <c r="R56" s="1532"/>
      <c r="S56" s="1533"/>
      <c r="T56" s="202"/>
      <c r="U56" s="67"/>
      <c r="V56" s="107"/>
      <c r="AB56" s="203"/>
      <c r="AC56" s="78">
        <v>10</v>
      </c>
      <c r="AD56" s="78">
        <v>12</v>
      </c>
    </row>
    <row r="57" spans="1:33" s="78" customFormat="1" ht="15.75" hidden="1">
      <c r="A57" s="223" t="s">
        <v>141</v>
      </c>
      <c r="B57" s="29" t="s">
        <v>42</v>
      </c>
      <c r="C57" s="208"/>
      <c r="D57" s="203">
        <v>1</v>
      </c>
      <c r="E57" s="88"/>
      <c r="F57" s="204"/>
      <c r="G57" s="28">
        <v>3</v>
      </c>
      <c r="H57" s="198">
        <f t="shared" si="1"/>
        <v>90</v>
      </c>
      <c r="I57" s="214">
        <v>16</v>
      </c>
      <c r="J57" s="208" t="s">
        <v>257</v>
      </c>
      <c r="K57" s="214" t="s">
        <v>327</v>
      </c>
      <c r="L57" s="208" t="s">
        <v>265</v>
      </c>
      <c r="M57" s="236">
        <f>H57-I57</f>
        <v>74</v>
      </c>
      <c r="N57" s="19" t="s">
        <v>328</v>
      </c>
      <c r="O57" s="1532"/>
      <c r="P57" s="1533"/>
      <c r="Q57" s="202"/>
      <c r="R57" s="1532"/>
      <c r="S57" s="1533"/>
      <c r="T57" s="202"/>
      <c r="U57" s="67"/>
      <c r="V57" s="107"/>
      <c r="AB57" s="203">
        <v>8</v>
      </c>
      <c r="AG57" s="78">
        <v>1</v>
      </c>
    </row>
    <row r="58" spans="1:33" s="78" customFormat="1" ht="15.75" hidden="1">
      <c r="A58" s="223" t="s">
        <v>191</v>
      </c>
      <c r="B58" s="29" t="s">
        <v>42</v>
      </c>
      <c r="C58" s="203">
        <v>2</v>
      </c>
      <c r="D58" s="208"/>
      <c r="E58" s="88"/>
      <c r="F58" s="204"/>
      <c r="G58" s="660">
        <v>3</v>
      </c>
      <c r="H58" s="198">
        <f t="shared" si="1"/>
        <v>90</v>
      </c>
      <c r="I58" s="203">
        <v>16</v>
      </c>
      <c r="J58" s="208" t="s">
        <v>257</v>
      </c>
      <c r="K58" s="214" t="s">
        <v>327</v>
      </c>
      <c r="L58" s="208" t="s">
        <v>265</v>
      </c>
      <c r="M58" s="236">
        <f>H58-I58</f>
        <v>74</v>
      </c>
      <c r="N58" s="259"/>
      <c r="O58" s="1566" t="s">
        <v>328</v>
      </c>
      <c r="P58" s="1567"/>
      <c r="Q58" s="202"/>
      <c r="R58" s="1532"/>
      <c r="S58" s="1533"/>
      <c r="T58" s="202"/>
      <c r="U58" s="67"/>
      <c r="V58" s="107"/>
      <c r="AB58" s="203">
        <v>8</v>
      </c>
      <c r="AG58" s="78">
        <v>1</v>
      </c>
    </row>
    <row r="59" spans="1:28" s="78" customFormat="1" ht="15.75" hidden="1">
      <c r="A59" s="220" t="s">
        <v>142</v>
      </c>
      <c r="B59" s="195" t="s">
        <v>57</v>
      </c>
      <c r="C59" s="196"/>
      <c r="D59" s="222"/>
      <c r="E59" s="260"/>
      <c r="F59" s="106"/>
      <c r="G59" s="670">
        <v>7</v>
      </c>
      <c r="H59" s="198">
        <f t="shared" si="1"/>
        <v>210</v>
      </c>
      <c r="I59" s="221"/>
      <c r="J59" s="222"/>
      <c r="K59" s="221"/>
      <c r="L59" s="222"/>
      <c r="M59" s="201"/>
      <c r="N59" s="194"/>
      <c r="O59" s="1549"/>
      <c r="P59" s="1550"/>
      <c r="Q59" s="202"/>
      <c r="R59" s="1532"/>
      <c r="S59" s="1533"/>
      <c r="T59" s="202"/>
      <c r="U59" s="67"/>
      <c r="V59" s="107"/>
      <c r="AB59" s="222"/>
    </row>
    <row r="60" spans="1:28" s="78" customFormat="1" ht="15.75" hidden="1">
      <c r="A60" s="223"/>
      <c r="B60" s="17" t="s">
        <v>41</v>
      </c>
      <c r="C60" s="203"/>
      <c r="D60" s="208"/>
      <c r="E60" s="88"/>
      <c r="F60" s="204"/>
      <c r="G60" s="665">
        <v>2</v>
      </c>
      <c r="H60" s="7">
        <f t="shared" si="1"/>
        <v>60</v>
      </c>
      <c r="I60" s="214"/>
      <c r="J60" s="208"/>
      <c r="K60" s="214"/>
      <c r="L60" s="208"/>
      <c r="M60" s="86"/>
      <c r="N60" s="19"/>
      <c r="O60" s="1549"/>
      <c r="P60" s="1550"/>
      <c r="Q60" s="202"/>
      <c r="R60" s="1532"/>
      <c r="S60" s="1533"/>
      <c r="T60" s="202"/>
      <c r="U60" s="67"/>
      <c r="V60" s="107"/>
      <c r="AB60" s="208"/>
    </row>
    <row r="61" spans="1:33" s="78" customFormat="1" ht="16.5" hidden="1" thickBot="1">
      <c r="A61" s="261" t="s">
        <v>192</v>
      </c>
      <c r="B61" s="109" t="s">
        <v>42</v>
      </c>
      <c r="C61" s="262">
        <v>1</v>
      </c>
      <c r="D61" s="263"/>
      <c r="E61" s="97"/>
      <c r="F61" s="264"/>
      <c r="G61" s="671">
        <v>5</v>
      </c>
      <c r="H61" s="265">
        <f t="shared" si="1"/>
        <v>150</v>
      </c>
      <c r="I61" s="262">
        <v>10</v>
      </c>
      <c r="J61" s="208" t="s">
        <v>257</v>
      </c>
      <c r="K61" s="214"/>
      <c r="L61" s="203" t="s">
        <v>265</v>
      </c>
      <c r="M61" s="55">
        <f>H61-I61</f>
        <v>140</v>
      </c>
      <c r="N61" s="25" t="s">
        <v>266</v>
      </c>
      <c r="O61" s="1549"/>
      <c r="P61" s="1550"/>
      <c r="Q61" s="266"/>
      <c r="R61" s="1532"/>
      <c r="S61" s="1533"/>
      <c r="T61" s="266"/>
      <c r="U61" s="66"/>
      <c r="V61" s="267"/>
      <c r="AB61" s="203">
        <v>8</v>
      </c>
      <c r="AG61" s="78">
        <v>1</v>
      </c>
    </row>
    <row r="62" spans="1:34" ht="16.5" customHeight="1" hidden="1" thickBot="1">
      <c r="A62" s="1628" t="s">
        <v>111</v>
      </c>
      <c r="B62" s="1629"/>
      <c r="C62" s="1629"/>
      <c r="D62" s="1629"/>
      <c r="E62" s="1629"/>
      <c r="F62" s="1630"/>
      <c r="G62" s="574">
        <f>G59+G54+G51+G48+G44+G41+G38+G33+G30+G27+G26</f>
        <v>70.5</v>
      </c>
      <c r="H62" s="575">
        <f>H59+H54+H51+H48+H44+H41+H38+H33+H30+H27+H26</f>
        <v>2115</v>
      </c>
      <c r="I62" s="575"/>
      <c r="J62" s="576"/>
      <c r="K62" s="577"/>
      <c r="L62" s="578"/>
      <c r="M62" s="579"/>
      <c r="N62" s="580"/>
      <c r="O62" s="1534"/>
      <c r="P62" s="1535"/>
      <c r="Q62" s="581"/>
      <c r="R62" s="1534"/>
      <c r="S62" s="1535"/>
      <c r="T62" s="581"/>
      <c r="U62" s="582"/>
      <c r="V62" s="583"/>
      <c r="AA62" s="33">
        <f>30*G62</f>
        <v>2115</v>
      </c>
      <c r="AH62" s="33">
        <f>30*G62</f>
        <v>2115</v>
      </c>
    </row>
    <row r="63" spans="1:34" ht="15.75" customHeight="1" hidden="1" thickBot="1">
      <c r="A63" s="1628" t="s">
        <v>61</v>
      </c>
      <c r="B63" s="1629"/>
      <c r="C63" s="1629"/>
      <c r="D63" s="1629"/>
      <c r="E63" s="1629"/>
      <c r="F63" s="1630"/>
      <c r="G63" s="268">
        <f>G60+G55+G52+G49+G46+G45+G42+G39+G34+G31+G28+G26</f>
        <v>34.5</v>
      </c>
      <c r="H63" s="269">
        <f>H60+H55+H52+H49+H46+H45+H42+H39+H34+H31+H28+H26</f>
        <v>1035</v>
      </c>
      <c r="I63" s="269"/>
      <c r="J63" s="270"/>
      <c r="K63" s="290"/>
      <c r="L63" s="291"/>
      <c r="M63" s="161"/>
      <c r="N63" s="271"/>
      <c r="O63" s="1573"/>
      <c r="P63" s="1574"/>
      <c r="Q63" s="272"/>
      <c r="R63" s="1573"/>
      <c r="S63" s="1574"/>
      <c r="T63" s="272"/>
      <c r="U63" s="273"/>
      <c r="V63" s="180"/>
      <c r="AA63" s="33">
        <f>30*G63</f>
        <v>1035</v>
      </c>
      <c r="AH63" s="33">
        <f>30*G63</f>
        <v>1035</v>
      </c>
    </row>
    <row r="64" spans="1:34" s="171" customFormat="1" ht="16.5" customHeight="1" hidden="1" thickBot="1">
      <c r="A64" s="1635" t="s">
        <v>122</v>
      </c>
      <c r="B64" s="1636"/>
      <c r="C64" s="1636"/>
      <c r="D64" s="1636"/>
      <c r="E64" s="1636"/>
      <c r="F64" s="1637"/>
      <c r="G64" s="101">
        <f>G61+G56+G53+G50+G47+G43+G40+G35+G32+G29</f>
        <v>36</v>
      </c>
      <c r="H64" s="102">
        <f>H61+H56+H53+H50+H47+H43+H40+H35+H32+H29</f>
        <v>1080</v>
      </c>
      <c r="I64" s="383">
        <f>SUM(I26:I61)</f>
        <v>114</v>
      </c>
      <c r="J64" s="283" t="s">
        <v>269</v>
      </c>
      <c r="K64" s="292" t="s">
        <v>296</v>
      </c>
      <c r="L64" s="292" t="s">
        <v>329</v>
      </c>
      <c r="M64" s="103">
        <f>SUM(M26:M61)</f>
        <v>966</v>
      </c>
      <c r="N64" s="700" t="s">
        <v>331</v>
      </c>
      <c r="O64" s="2047" t="s">
        <v>330</v>
      </c>
      <c r="P64" s="2048"/>
      <c r="Q64" s="274"/>
      <c r="R64" s="1534" t="s">
        <v>266</v>
      </c>
      <c r="S64" s="1535"/>
      <c r="T64" s="572" t="s">
        <v>163</v>
      </c>
      <c r="U64" s="105"/>
      <c r="V64" s="178"/>
      <c r="AA64" s="33">
        <f>30*G64</f>
        <v>1080</v>
      </c>
      <c r="AH64" s="33">
        <f>30*G64</f>
        <v>1080</v>
      </c>
    </row>
    <row r="65" spans="1:22" ht="22.5" customHeight="1" hidden="1">
      <c r="A65" s="1750" t="s">
        <v>118</v>
      </c>
      <c r="B65" s="1751"/>
      <c r="C65" s="1751"/>
      <c r="D65" s="1751"/>
      <c r="E65" s="1751"/>
      <c r="F65" s="1751"/>
      <c r="G65" s="1752"/>
      <c r="H65" s="1752"/>
      <c r="I65" s="1752"/>
      <c r="J65" s="1752"/>
      <c r="K65" s="1752"/>
      <c r="L65" s="1752"/>
      <c r="M65" s="1752"/>
      <c r="N65" s="1752"/>
      <c r="O65" s="1752"/>
      <c r="P65" s="1752"/>
      <c r="Q65" s="1752"/>
      <c r="R65" s="1752"/>
      <c r="S65" s="1752"/>
      <c r="T65" s="1752"/>
      <c r="U65" s="1752"/>
      <c r="V65" s="1753"/>
    </row>
    <row r="66" spans="1:22" s="427" customFormat="1" ht="15.75" customHeight="1" hidden="1" thickBot="1">
      <c r="A66" s="1594" t="s">
        <v>168</v>
      </c>
      <c r="B66" s="1595"/>
      <c r="C66" s="1595"/>
      <c r="D66" s="1595"/>
      <c r="E66" s="1595"/>
      <c r="F66" s="1595"/>
      <c r="G66" s="1595"/>
      <c r="H66" s="1595"/>
      <c r="I66" s="1595"/>
      <c r="J66" s="1595"/>
      <c r="K66" s="1595"/>
      <c r="L66" s="1595"/>
      <c r="M66" s="1595"/>
      <c r="N66" s="1595"/>
      <c r="O66" s="1595"/>
      <c r="P66" s="1595"/>
      <c r="Q66" s="1595"/>
      <c r="R66" s="1595"/>
      <c r="S66" s="1595"/>
      <c r="T66" s="1595"/>
      <c r="U66" s="1595"/>
      <c r="V66" s="1596"/>
    </row>
    <row r="67" spans="1:22" s="427" customFormat="1" ht="15.75" customHeight="1" hidden="1" thickBot="1">
      <c r="A67" s="1594" t="s">
        <v>169</v>
      </c>
      <c r="B67" s="1595"/>
      <c r="C67" s="1595"/>
      <c r="D67" s="1595"/>
      <c r="E67" s="1595"/>
      <c r="F67" s="1595"/>
      <c r="G67" s="1595"/>
      <c r="H67" s="1595"/>
      <c r="I67" s="1595"/>
      <c r="J67" s="1595"/>
      <c r="K67" s="1595"/>
      <c r="L67" s="1595"/>
      <c r="M67" s="1595"/>
      <c r="N67" s="1595"/>
      <c r="O67" s="1595"/>
      <c r="P67" s="1595"/>
      <c r="Q67" s="1595"/>
      <c r="R67" s="1595"/>
      <c r="S67" s="1595"/>
      <c r="T67" s="1595"/>
      <c r="U67" s="1595"/>
      <c r="V67" s="1596"/>
    </row>
    <row r="68" spans="1:35" s="78" customFormat="1" ht="31.5" hidden="1">
      <c r="A68" s="220" t="s">
        <v>116</v>
      </c>
      <c r="B68" s="175" t="s">
        <v>69</v>
      </c>
      <c r="C68" s="196"/>
      <c r="D68" s="222"/>
      <c r="E68" s="243"/>
      <c r="F68" s="106"/>
      <c r="G68" s="702">
        <f>G69+G70</f>
        <v>6.5</v>
      </c>
      <c r="H68" s="198">
        <f aca="true" t="shared" si="3" ref="H68:H73">G68*30</f>
        <v>195</v>
      </c>
      <c r="I68" s="230"/>
      <c r="J68" s="16"/>
      <c r="K68" s="16"/>
      <c r="L68" s="16"/>
      <c r="M68" s="233"/>
      <c r="N68" s="192"/>
      <c r="O68" s="1553"/>
      <c r="P68" s="1554"/>
      <c r="Q68" s="234"/>
      <c r="R68" s="1553"/>
      <c r="S68" s="1554"/>
      <c r="T68" s="234"/>
      <c r="U68" s="108"/>
      <c r="V68" s="107"/>
      <c r="AH68" s="78" t="s">
        <v>315</v>
      </c>
      <c r="AI68" s="809">
        <f>SUMIF(AG$68:AG$82,1,G$68:G$82)</f>
        <v>11</v>
      </c>
    </row>
    <row r="69" spans="1:35" s="78" customFormat="1" ht="15.75" hidden="1">
      <c r="A69" s="223"/>
      <c r="B69" s="17" t="s">
        <v>41</v>
      </c>
      <c r="C69" s="203"/>
      <c r="D69" s="208"/>
      <c r="E69" s="248"/>
      <c r="F69" s="248"/>
      <c r="G69" s="703">
        <v>2.5</v>
      </c>
      <c r="H69" s="7">
        <f t="shared" si="3"/>
        <v>75</v>
      </c>
      <c r="I69" s="230"/>
      <c r="J69" s="16"/>
      <c r="K69" s="16"/>
      <c r="L69" s="16"/>
      <c r="M69" s="233"/>
      <c r="N69" s="19"/>
      <c r="O69" s="1532"/>
      <c r="P69" s="1533"/>
      <c r="Q69" s="234"/>
      <c r="R69" s="1532"/>
      <c r="S69" s="1533"/>
      <c r="T69" s="234"/>
      <c r="U69" s="108"/>
      <c r="V69" s="107"/>
      <c r="AH69" s="78" t="s">
        <v>316</v>
      </c>
      <c r="AI69" s="809">
        <f>SUMIF(AG$68:AG$82,2,G$68:G$82)</f>
        <v>6</v>
      </c>
    </row>
    <row r="70" spans="1:35" s="78" customFormat="1" ht="15.75" hidden="1">
      <c r="A70" s="19" t="s">
        <v>193</v>
      </c>
      <c r="B70" s="109" t="s">
        <v>42</v>
      </c>
      <c r="C70" s="203">
        <v>4</v>
      </c>
      <c r="D70" s="208"/>
      <c r="E70" s="248"/>
      <c r="F70" s="248"/>
      <c r="G70" s="702">
        <v>4</v>
      </c>
      <c r="H70" s="198">
        <f t="shared" si="3"/>
        <v>120</v>
      </c>
      <c r="I70" s="230">
        <v>12</v>
      </c>
      <c r="J70" s="16" t="s">
        <v>257</v>
      </c>
      <c r="K70" s="16"/>
      <c r="L70" s="16" t="s">
        <v>256</v>
      </c>
      <c r="M70" s="233">
        <f>H70-I70</f>
        <v>108</v>
      </c>
      <c r="N70" s="19"/>
      <c r="O70" s="1532"/>
      <c r="P70" s="1533"/>
      <c r="Q70" s="234"/>
      <c r="R70" s="1532" t="s">
        <v>163</v>
      </c>
      <c r="S70" s="1533"/>
      <c r="T70" s="234"/>
      <c r="U70" s="108"/>
      <c r="V70" s="107"/>
      <c r="AG70" s="78">
        <v>2</v>
      </c>
      <c r="AH70" s="78" t="s">
        <v>22</v>
      </c>
      <c r="AI70" s="809">
        <f>SUMIF(AG$68:AG$82,3,G$68:G$82)</f>
        <v>0</v>
      </c>
    </row>
    <row r="71" spans="1:35" s="78" customFormat="1" ht="31.5" hidden="1">
      <c r="A71" s="220" t="s">
        <v>117</v>
      </c>
      <c r="B71" s="428" t="s">
        <v>62</v>
      </c>
      <c r="C71" s="196"/>
      <c r="D71" s="208"/>
      <c r="E71" s="239"/>
      <c r="F71" s="239"/>
      <c r="G71" s="698">
        <v>3</v>
      </c>
      <c r="H71" s="198">
        <f t="shared" si="3"/>
        <v>90</v>
      </c>
      <c r="I71" s="208"/>
      <c r="J71" s="16"/>
      <c r="K71" s="214"/>
      <c r="L71" s="214"/>
      <c r="M71" s="236"/>
      <c r="N71" s="19"/>
      <c r="O71" s="1532"/>
      <c r="P71" s="1533"/>
      <c r="Q71" s="202"/>
      <c r="R71" s="1557"/>
      <c r="S71" s="1558"/>
      <c r="T71" s="234"/>
      <c r="U71" s="108"/>
      <c r="V71" s="107"/>
      <c r="AI71" s="809">
        <f>SUM(AI68:AI70)</f>
        <v>17</v>
      </c>
    </row>
    <row r="72" spans="1:22" s="605" customFormat="1" ht="15.75" hidden="1">
      <c r="A72" s="223"/>
      <c r="B72" s="17" t="s">
        <v>41</v>
      </c>
      <c r="C72" s="203"/>
      <c r="D72" s="208"/>
      <c r="E72" s="248"/>
      <c r="F72" s="248"/>
      <c r="G72" s="703">
        <v>1</v>
      </c>
      <c r="H72" s="7">
        <f t="shared" si="3"/>
        <v>30</v>
      </c>
      <c r="I72" s="230"/>
      <c r="J72" s="16"/>
      <c r="K72" s="599"/>
      <c r="L72" s="599"/>
      <c r="M72" s="600"/>
      <c r="N72" s="601"/>
      <c r="O72" s="1532"/>
      <c r="P72" s="1533"/>
      <c r="Q72" s="602"/>
      <c r="R72" s="1557"/>
      <c r="S72" s="1558"/>
      <c r="T72" s="602"/>
      <c r="U72" s="603"/>
      <c r="V72" s="604"/>
    </row>
    <row r="73" spans="1:33" s="78" customFormat="1" ht="15.75" hidden="1">
      <c r="A73" s="19" t="s">
        <v>194</v>
      </c>
      <c r="B73" s="29" t="s">
        <v>42</v>
      </c>
      <c r="C73" s="203"/>
      <c r="D73" s="203">
        <v>3</v>
      </c>
      <c r="E73" s="248"/>
      <c r="F73" s="248"/>
      <c r="G73" s="702">
        <v>2</v>
      </c>
      <c r="H73" s="198">
        <f t="shared" si="3"/>
        <v>60</v>
      </c>
      <c r="I73" s="230">
        <v>8</v>
      </c>
      <c r="J73" s="172">
        <v>8</v>
      </c>
      <c r="K73" s="214"/>
      <c r="L73" s="214"/>
      <c r="M73" s="233">
        <f>H73-I73</f>
        <v>52</v>
      </c>
      <c r="N73" s="19"/>
      <c r="O73" s="1532"/>
      <c r="P73" s="1533"/>
      <c r="Q73" s="704">
        <v>8</v>
      </c>
      <c r="R73" s="1557"/>
      <c r="S73" s="1558"/>
      <c r="T73" s="234"/>
      <c r="U73" s="108"/>
      <c r="V73" s="107"/>
      <c r="AG73" s="78">
        <v>2</v>
      </c>
    </row>
    <row r="74" spans="1:22" s="78" customFormat="1" ht="36" customHeight="1" hidden="1">
      <c r="A74" s="220" t="s">
        <v>195</v>
      </c>
      <c r="B74" s="182" t="s">
        <v>51</v>
      </c>
      <c r="C74" s="429"/>
      <c r="D74" s="430"/>
      <c r="E74" s="115"/>
      <c r="F74" s="119"/>
      <c r="G74" s="705">
        <f>G75+G76</f>
        <v>7.5</v>
      </c>
      <c r="H74" s="121">
        <f>PRODUCT(G74,30)</f>
        <v>225</v>
      </c>
      <c r="I74" s="431"/>
      <c r="J74" s="431"/>
      <c r="K74" s="431"/>
      <c r="L74" s="431"/>
      <c r="M74" s="432"/>
      <c r="N74" s="181"/>
      <c r="O74" s="1532"/>
      <c r="P74" s="1533"/>
      <c r="Q74" s="433"/>
      <c r="R74" s="1557"/>
      <c r="S74" s="1558"/>
      <c r="T74" s="434"/>
      <c r="U74" s="431"/>
      <c r="V74" s="435"/>
    </row>
    <row r="75" spans="1:22" s="78" customFormat="1" ht="18.75" customHeight="1" hidden="1">
      <c r="A75" s="223"/>
      <c r="B75" s="17" t="s">
        <v>41</v>
      </c>
      <c r="C75" s="203"/>
      <c r="D75" s="208"/>
      <c r="E75" s="248"/>
      <c r="F75" s="204"/>
      <c r="G75" s="699">
        <v>3.5</v>
      </c>
      <c r="H75" s="4">
        <f>PRODUCT(G75,30)</f>
        <v>105</v>
      </c>
      <c r="I75" s="214"/>
      <c r="J75" s="208"/>
      <c r="K75" s="214"/>
      <c r="L75" s="16"/>
      <c r="M75" s="236"/>
      <c r="N75" s="19"/>
      <c r="O75" s="1532"/>
      <c r="P75" s="1533"/>
      <c r="Q75" s="436"/>
      <c r="R75" s="1557"/>
      <c r="S75" s="1558"/>
      <c r="T75" s="275"/>
      <c r="U75" s="6"/>
      <c r="V75" s="107"/>
    </row>
    <row r="76" spans="1:33" s="78" customFormat="1" ht="20.25" customHeight="1" hidden="1">
      <c r="A76" s="19" t="s">
        <v>196</v>
      </c>
      <c r="B76" s="29" t="s">
        <v>42</v>
      </c>
      <c r="C76" s="203">
        <v>2</v>
      </c>
      <c r="D76" s="208"/>
      <c r="E76" s="248"/>
      <c r="F76" s="204"/>
      <c r="G76" s="706">
        <v>4</v>
      </c>
      <c r="H76" s="11">
        <f>PRODUCT(G76,30)</f>
        <v>120</v>
      </c>
      <c r="I76" s="203">
        <v>10</v>
      </c>
      <c r="J76" s="16" t="s">
        <v>257</v>
      </c>
      <c r="K76" s="16"/>
      <c r="L76" s="16" t="s">
        <v>265</v>
      </c>
      <c r="M76" s="236">
        <f>H76-I76</f>
        <v>110</v>
      </c>
      <c r="N76" s="19"/>
      <c r="O76" s="1532" t="s">
        <v>266</v>
      </c>
      <c r="P76" s="1533"/>
      <c r="Q76" s="20"/>
      <c r="R76" s="1557"/>
      <c r="S76" s="1558"/>
      <c r="T76" s="275"/>
      <c r="U76" s="6"/>
      <c r="V76" s="107"/>
      <c r="AG76" s="78">
        <v>1</v>
      </c>
    </row>
    <row r="77" spans="1:22" s="78" customFormat="1" ht="15.75" hidden="1">
      <c r="A77" s="220" t="s">
        <v>197</v>
      </c>
      <c r="B77" s="176" t="s">
        <v>120</v>
      </c>
      <c r="C77" s="429"/>
      <c r="D77" s="430"/>
      <c r="E77" s="115"/>
      <c r="F77" s="119"/>
      <c r="G77" s="705">
        <f>G78+G79</f>
        <v>5</v>
      </c>
      <c r="H77" s="229">
        <f aca="true" t="shared" si="4" ref="H77:H85">G77*30</f>
        <v>150</v>
      </c>
      <c r="I77" s="439"/>
      <c r="J77" s="65"/>
      <c r="K77" s="65"/>
      <c r="L77" s="65"/>
      <c r="M77" s="432"/>
      <c r="N77" s="440"/>
      <c r="O77" s="1532"/>
      <c r="P77" s="1533"/>
      <c r="Q77" s="441"/>
      <c r="R77" s="1557"/>
      <c r="S77" s="1558"/>
      <c r="T77" s="442"/>
      <c r="U77" s="112"/>
      <c r="V77" s="435"/>
    </row>
    <row r="78" spans="1:22" s="78" customFormat="1" ht="15.75" hidden="1">
      <c r="A78" s="223"/>
      <c r="B78" s="17" t="s">
        <v>41</v>
      </c>
      <c r="C78" s="203"/>
      <c r="D78" s="208"/>
      <c r="E78" s="248"/>
      <c r="F78" s="248"/>
      <c r="G78" s="699">
        <v>1</v>
      </c>
      <c r="H78" s="7">
        <f t="shared" si="4"/>
        <v>30</v>
      </c>
      <c r="I78" s="214"/>
      <c r="J78" s="16"/>
      <c r="K78" s="16"/>
      <c r="L78" s="16"/>
      <c r="M78" s="236"/>
      <c r="N78" s="19"/>
      <c r="O78" s="1532"/>
      <c r="P78" s="1533"/>
      <c r="Q78" s="202"/>
      <c r="R78" s="1557"/>
      <c r="S78" s="1558"/>
      <c r="T78" s="234"/>
      <c r="U78" s="108"/>
      <c r="V78" s="107"/>
    </row>
    <row r="79" spans="1:33" s="78" customFormat="1" ht="15.75" hidden="1">
      <c r="A79" s="19" t="s">
        <v>198</v>
      </c>
      <c r="B79" s="29" t="s">
        <v>42</v>
      </c>
      <c r="C79" s="203"/>
      <c r="D79" s="203">
        <v>2</v>
      </c>
      <c r="E79" s="248"/>
      <c r="F79" s="248"/>
      <c r="G79" s="698">
        <v>4</v>
      </c>
      <c r="H79" s="198">
        <f t="shared" si="4"/>
        <v>120</v>
      </c>
      <c r="I79" s="203">
        <v>6</v>
      </c>
      <c r="J79" s="16" t="s">
        <v>256</v>
      </c>
      <c r="K79" s="16"/>
      <c r="L79" s="16" t="s">
        <v>265</v>
      </c>
      <c r="M79" s="236">
        <f>H79-I79</f>
        <v>114</v>
      </c>
      <c r="N79" s="19"/>
      <c r="O79" s="1532" t="s">
        <v>83</v>
      </c>
      <c r="P79" s="1533"/>
      <c r="Q79" s="202"/>
      <c r="R79" s="1557"/>
      <c r="S79" s="1558"/>
      <c r="T79" s="234"/>
      <c r="U79" s="108"/>
      <c r="V79" s="107"/>
      <c r="AG79" s="78">
        <v>1</v>
      </c>
    </row>
    <row r="80" spans="1:22" s="78" customFormat="1" ht="31.5" hidden="1">
      <c r="A80" s="220" t="s">
        <v>199</v>
      </c>
      <c r="B80" s="195" t="s">
        <v>46</v>
      </c>
      <c r="C80" s="222"/>
      <c r="D80" s="208"/>
      <c r="E80" s="243"/>
      <c r="F80" s="106"/>
      <c r="G80" s="28">
        <f>G81+G82</f>
        <v>4</v>
      </c>
      <c r="H80" s="198">
        <f t="shared" si="4"/>
        <v>120</v>
      </c>
      <c r="I80" s="439"/>
      <c r="J80" s="65"/>
      <c r="K80" s="65"/>
      <c r="L80" s="65"/>
      <c r="M80" s="432"/>
      <c r="N80" s="20"/>
      <c r="O80" s="1532"/>
      <c r="P80" s="1533"/>
      <c r="Q80" s="234"/>
      <c r="R80" s="1557"/>
      <c r="S80" s="1558"/>
      <c r="T80" s="234"/>
      <c r="U80" s="108"/>
      <c r="V80" s="107"/>
    </row>
    <row r="81" spans="1:22" s="78" customFormat="1" ht="15.75" hidden="1">
      <c r="A81" s="223"/>
      <c r="B81" s="17" t="s">
        <v>41</v>
      </c>
      <c r="C81" s="203"/>
      <c r="D81" s="208"/>
      <c r="E81" s="248"/>
      <c r="F81" s="248"/>
      <c r="G81" s="205">
        <v>1</v>
      </c>
      <c r="H81" s="7">
        <f t="shared" si="4"/>
        <v>30</v>
      </c>
      <c r="I81" s="214"/>
      <c r="J81" s="16"/>
      <c r="K81" s="16"/>
      <c r="L81" s="16"/>
      <c r="M81" s="236"/>
      <c r="N81" s="19"/>
      <c r="O81" s="1532"/>
      <c r="P81" s="1533"/>
      <c r="Q81" s="202"/>
      <c r="R81" s="1557"/>
      <c r="S81" s="1558"/>
      <c r="T81" s="234"/>
      <c r="U81" s="108"/>
      <c r="V81" s="107"/>
    </row>
    <row r="82" spans="1:33" s="78" customFormat="1" ht="16.5" hidden="1" thickBot="1">
      <c r="A82" s="19" t="s">
        <v>200</v>
      </c>
      <c r="B82" s="109" t="s">
        <v>42</v>
      </c>
      <c r="C82" s="443">
        <v>2</v>
      </c>
      <c r="D82" s="444"/>
      <c r="E82" s="445"/>
      <c r="F82" s="445"/>
      <c r="G82" s="28">
        <v>3</v>
      </c>
      <c r="H82" s="198">
        <f t="shared" si="4"/>
        <v>90</v>
      </c>
      <c r="I82" s="214">
        <v>10</v>
      </c>
      <c r="J82" s="16" t="s">
        <v>257</v>
      </c>
      <c r="K82" s="214"/>
      <c r="L82" s="16" t="s">
        <v>265</v>
      </c>
      <c r="M82" s="236">
        <f>H82-I82</f>
        <v>80</v>
      </c>
      <c r="N82" s="90"/>
      <c r="O82" s="1538" t="s">
        <v>266</v>
      </c>
      <c r="P82" s="1539"/>
      <c r="Q82" s="446"/>
      <c r="R82" s="1557"/>
      <c r="S82" s="1558"/>
      <c r="T82" s="234"/>
      <c r="U82" s="108"/>
      <c r="V82" s="107"/>
      <c r="AG82" s="78">
        <v>1</v>
      </c>
    </row>
    <row r="83" spans="1:34" ht="24" customHeight="1" hidden="1" thickBot="1">
      <c r="A83" s="1625" t="s">
        <v>143</v>
      </c>
      <c r="B83" s="1626"/>
      <c r="C83" s="1626"/>
      <c r="D83" s="1626"/>
      <c r="E83" s="1626"/>
      <c r="F83" s="1627"/>
      <c r="G83" s="268">
        <f>G80+G77+G74+G71+G68</f>
        <v>26</v>
      </c>
      <c r="H83" s="361">
        <f t="shared" si="4"/>
        <v>780</v>
      </c>
      <c r="I83" s="447"/>
      <c r="J83" s="183"/>
      <c r="K83" s="183"/>
      <c r="L83" s="183"/>
      <c r="M83" s="448"/>
      <c r="N83" s="276"/>
      <c r="O83" s="1534"/>
      <c r="P83" s="1535"/>
      <c r="Q83" s="276"/>
      <c r="R83" s="1577"/>
      <c r="S83" s="1565"/>
      <c r="T83" s="277"/>
      <c r="U83" s="278"/>
      <c r="V83" s="180"/>
      <c r="AA83" s="33">
        <f>30*G83</f>
        <v>780</v>
      </c>
      <c r="AH83" s="33">
        <f>30*G83</f>
        <v>780</v>
      </c>
    </row>
    <row r="84" spans="1:34" ht="16.5" hidden="1" thickBot="1">
      <c r="A84" s="1628" t="s">
        <v>61</v>
      </c>
      <c r="B84" s="1629"/>
      <c r="C84" s="1629"/>
      <c r="D84" s="1629"/>
      <c r="E84" s="1629"/>
      <c r="F84" s="1629"/>
      <c r="G84" s="268">
        <f>G81+G78+G75+G72+G69</f>
        <v>9</v>
      </c>
      <c r="H84" s="361">
        <f t="shared" si="4"/>
        <v>270</v>
      </c>
      <c r="I84" s="449"/>
      <c r="J84" s="447"/>
      <c r="K84" s="447"/>
      <c r="L84" s="447"/>
      <c r="M84" s="448"/>
      <c r="N84" s="271"/>
      <c r="O84" s="1573"/>
      <c r="P84" s="1574"/>
      <c r="Q84" s="276"/>
      <c r="R84" s="1577"/>
      <c r="S84" s="1565"/>
      <c r="T84" s="363"/>
      <c r="U84" s="278"/>
      <c r="V84" s="180"/>
      <c r="AA84" s="33">
        <f>30*G84</f>
        <v>270</v>
      </c>
      <c r="AH84" s="33">
        <f>30*G84</f>
        <v>270</v>
      </c>
    </row>
    <row r="85" spans="1:34" ht="16.5" hidden="1" thickBot="1">
      <c r="A85" s="1628" t="s">
        <v>144</v>
      </c>
      <c r="B85" s="1629"/>
      <c r="C85" s="1629"/>
      <c r="D85" s="1629"/>
      <c r="E85" s="1629"/>
      <c r="F85" s="1629"/>
      <c r="G85" s="268">
        <f>G82+G79+G76+G73+G70</f>
        <v>17</v>
      </c>
      <c r="H85" s="361">
        <f t="shared" si="4"/>
        <v>510</v>
      </c>
      <c r="I85" s="447">
        <f>SUM(I68:I82)</f>
        <v>46</v>
      </c>
      <c r="J85" s="707" t="s">
        <v>332</v>
      </c>
      <c r="K85" s="447"/>
      <c r="L85" s="632" t="s">
        <v>333</v>
      </c>
      <c r="M85" s="707">
        <f>SUM(M68:M82)</f>
        <v>464</v>
      </c>
      <c r="N85" s="700"/>
      <c r="O85" s="2047" t="s">
        <v>270</v>
      </c>
      <c r="P85" s="2048"/>
      <c r="Q85" s="700" t="s">
        <v>257</v>
      </c>
      <c r="R85" s="2053" t="s">
        <v>163</v>
      </c>
      <c r="S85" s="2054"/>
      <c r="T85" s="277"/>
      <c r="U85" s="278"/>
      <c r="V85" s="180"/>
      <c r="AA85" s="33">
        <f>30*G85</f>
        <v>510</v>
      </c>
      <c r="AH85" s="33">
        <f>30*G85</f>
        <v>510</v>
      </c>
    </row>
    <row r="86" spans="1:22" ht="16.5" hidden="1" thickBot="1">
      <c r="A86" s="343"/>
      <c r="B86" s="364"/>
      <c r="C86" s="364"/>
      <c r="D86" s="364"/>
      <c r="E86" s="364"/>
      <c r="F86" s="364"/>
      <c r="G86" s="348"/>
      <c r="H86" s="450"/>
      <c r="I86" s="451"/>
      <c r="J86" s="452"/>
      <c r="K86" s="452"/>
      <c r="L86" s="452"/>
      <c r="M86" s="451"/>
      <c r="N86" s="358"/>
      <c r="O86" s="358"/>
      <c r="P86" s="550"/>
      <c r="Q86" s="358"/>
      <c r="R86" s="551"/>
      <c r="S86" s="358"/>
      <c r="T86" s="534"/>
      <c r="U86" s="534"/>
      <c r="V86" s="552"/>
    </row>
    <row r="87" spans="1:23" ht="19.5" customHeight="1" hidden="1" thickBot="1">
      <c r="A87" s="1590" t="s">
        <v>224</v>
      </c>
      <c r="B87" s="1591"/>
      <c r="C87" s="1591"/>
      <c r="D87" s="1591"/>
      <c r="E87" s="1591"/>
      <c r="F87" s="1591"/>
      <c r="G87" s="1591"/>
      <c r="H87" s="1591"/>
      <c r="I87" s="1591"/>
      <c r="J87" s="1591"/>
      <c r="K87" s="1591"/>
      <c r="L87" s="1591"/>
      <c r="M87" s="1591"/>
      <c r="N87" s="1591"/>
      <c r="O87" s="1591"/>
      <c r="P87" s="1591"/>
      <c r="Q87" s="1591"/>
      <c r="R87" s="1591"/>
      <c r="S87" s="1591"/>
      <c r="T87" s="1591"/>
      <c r="U87" s="1592"/>
      <c r="V87" s="1593"/>
      <c r="W87" s="454"/>
    </row>
    <row r="88" spans="1:35" ht="31.5" hidden="1">
      <c r="A88" s="817"/>
      <c r="B88" s="818" t="s">
        <v>225</v>
      </c>
      <c r="C88" s="817"/>
      <c r="D88" s="817"/>
      <c r="E88" s="817"/>
      <c r="F88" s="819"/>
      <c r="G88" s="820">
        <v>9</v>
      </c>
      <c r="H88" s="821">
        <f>G88*30</f>
        <v>270</v>
      </c>
      <c r="I88" s="822"/>
      <c r="J88" s="823"/>
      <c r="K88" s="823"/>
      <c r="L88" s="823"/>
      <c r="M88" s="824"/>
      <c r="N88" s="825"/>
      <c r="O88" s="2101"/>
      <c r="P88" s="2102"/>
      <c r="Q88" s="825"/>
      <c r="R88" s="1962"/>
      <c r="S88" s="1963"/>
      <c r="T88" s="826"/>
      <c r="U88" s="827"/>
      <c r="V88" s="890"/>
      <c r="AH88" s="78" t="s">
        <v>315</v>
      </c>
      <c r="AI88" s="809">
        <f>SUMIF(AG$88:AG$95,1,G$88:G$95)</f>
        <v>6</v>
      </c>
    </row>
    <row r="89" spans="1:35" ht="15.75" hidden="1">
      <c r="A89" s="817"/>
      <c r="B89" s="828" t="s">
        <v>41</v>
      </c>
      <c r="C89" s="817"/>
      <c r="D89" s="817"/>
      <c r="E89" s="817"/>
      <c r="F89" s="819"/>
      <c r="G89" s="820">
        <v>1.5</v>
      </c>
      <c r="H89" s="821">
        <f>G89*30</f>
        <v>45</v>
      </c>
      <c r="I89" s="822"/>
      <c r="J89" s="823"/>
      <c r="K89" s="823"/>
      <c r="L89" s="823"/>
      <c r="M89" s="824"/>
      <c r="N89" s="825"/>
      <c r="O89" s="829"/>
      <c r="P89" s="830"/>
      <c r="Q89" s="825"/>
      <c r="R89" s="831"/>
      <c r="S89" s="832"/>
      <c r="T89" s="826"/>
      <c r="U89" s="827"/>
      <c r="V89" s="890"/>
      <c r="AH89" s="78"/>
      <c r="AI89" s="809"/>
    </row>
    <row r="90" spans="1:35" ht="15.75" hidden="1">
      <c r="A90" s="833"/>
      <c r="B90" s="834" t="s">
        <v>42</v>
      </c>
      <c r="C90" s="835">
        <v>2</v>
      </c>
      <c r="D90" s="833"/>
      <c r="E90" s="833"/>
      <c r="F90" s="836"/>
      <c r="G90" s="837">
        <v>3.5</v>
      </c>
      <c r="H90" s="838">
        <f aca="true" t="shared" si="5" ref="H90:H95">G90*30</f>
        <v>105</v>
      </c>
      <c r="I90" s="839">
        <v>12</v>
      </c>
      <c r="J90" s="840">
        <v>8</v>
      </c>
      <c r="K90" s="840">
        <v>4</v>
      </c>
      <c r="L90" s="841"/>
      <c r="M90" s="842">
        <f>H90-I90</f>
        <v>93</v>
      </c>
      <c r="N90" s="843"/>
      <c r="O90" s="1849" t="s">
        <v>163</v>
      </c>
      <c r="P90" s="2098"/>
      <c r="Q90" s="843"/>
      <c r="R90" s="1955"/>
      <c r="S90" s="1956"/>
      <c r="T90" s="844"/>
      <c r="U90" s="845"/>
      <c r="V90" s="891"/>
      <c r="AG90" s="33">
        <v>1</v>
      </c>
      <c r="AH90" s="78" t="s">
        <v>316</v>
      </c>
      <c r="AI90" s="809">
        <f>SUMIF(AG$88:AG$95,2,G$88:G$95)</f>
        <v>4</v>
      </c>
    </row>
    <row r="91" spans="1:35" ht="15.75" hidden="1">
      <c r="A91" s="833"/>
      <c r="B91" s="834" t="s">
        <v>42</v>
      </c>
      <c r="C91" s="846" t="s">
        <v>334</v>
      </c>
      <c r="D91" s="847"/>
      <c r="E91" s="848"/>
      <c r="F91" s="849"/>
      <c r="G91" s="850">
        <v>4</v>
      </c>
      <c r="H91" s="851">
        <f t="shared" si="5"/>
        <v>120</v>
      </c>
      <c r="I91" s="852">
        <v>12</v>
      </c>
      <c r="J91" s="853">
        <v>8</v>
      </c>
      <c r="K91" s="853">
        <v>4</v>
      </c>
      <c r="L91" s="854"/>
      <c r="M91" s="842">
        <f>H91-I91</f>
        <v>108</v>
      </c>
      <c r="N91" s="843"/>
      <c r="O91" s="1849"/>
      <c r="P91" s="2098"/>
      <c r="Q91" s="855" t="s">
        <v>163</v>
      </c>
      <c r="R91" s="1955"/>
      <c r="S91" s="1956"/>
      <c r="T91" s="844"/>
      <c r="U91" s="845"/>
      <c r="V91" s="891"/>
      <c r="AG91" s="33">
        <v>2</v>
      </c>
      <c r="AH91" s="78" t="s">
        <v>22</v>
      </c>
      <c r="AI91" s="809">
        <f>SUMIF(AG$88:AG$95,3,G$88:G$95)</f>
        <v>0</v>
      </c>
    </row>
    <row r="92" spans="1:35" ht="15.75" hidden="1">
      <c r="A92" s="833"/>
      <c r="B92" s="834" t="s">
        <v>335</v>
      </c>
      <c r="C92" s="847">
        <v>4</v>
      </c>
      <c r="D92" s="846"/>
      <c r="E92" s="848"/>
      <c r="F92" s="849"/>
      <c r="G92" s="850">
        <v>4</v>
      </c>
      <c r="H92" s="851">
        <f t="shared" si="5"/>
        <v>120</v>
      </c>
      <c r="I92" s="852">
        <v>12</v>
      </c>
      <c r="J92" s="853">
        <v>8</v>
      </c>
      <c r="K92" s="853">
        <v>4</v>
      </c>
      <c r="L92" s="854"/>
      <c r="M92" s="842">
        <f>H92-I92</f>
        <v>108</v>
      </c>
      <c r="N92" s="843"/>
      <c r="O92" s="1849"/>
      <c r="P92" s="2098"/>
      <c r="Q92" s="855"/>
      <c r="R92" s="2103" t="s">
        <v>163</v>
      </c>
      <c r="S92" s="2104"/>
      <c r="T92" s="844"/>
      <c r="U92" s="845"/>
      <c r="V92" s="891"/>
      <c r="AH92" s="78"/>
      <c r="AI92" s="809">
        <f>SUM(AI88:AI91)</f>
        <v>10</v>
      </c>
    </row>
    <row r="93" spans="1:22" ht="15.75" hidden="1">
      <c r="A93" s="833"/>
      <c r="B93" s="856" t="s">
        <v>226</v>
      </c>
      <c r="C93" s="833"/>
      <c r="D93" s="833"/>
      <c r="E93" s="833"/>
      <c r="F93" s="836"/>
      <c r="G93" s="857">
        <v>3.5</v>
      </c>
      <c r="H93" s="838">
        <f t="shared" si="5"/>
        <v>105</v>
      </c>
      <c r="I93" s="839"/>
      <c r="J93" s="841"/>
      <c r="K93" s="841"/>
      <c r="L93" s="841"/>
      <c r="M93" s="858"/>
      <c r="N93" s="843"/>
      <c r="O93" s="1849"/>
      <c r="P93" s="2098"/>
      <c r="Q93" s="855"/>
      <c r="R93" s="2099"/>
      <c r="S93" s="2100"/>
      <c r="T93" s="844"/>
      <c r="U93" s="845"/>
      <c r="V93" s="891"/>
    </row>
    <row r="94" spans="1:22" ht="15.75" hidden="1">
      <c r="A94" s="833"/>
      <c r="B94" s="859" t="s">
        <v>41</v>
      </c>
      <c r="C94" s="833"/>
      <c r="D94" s="833"/>
      <c r="E94" s="833"/>
      <c r="F94" s="836"/>
      <c r="G94" s="857">
        <v>1</v>
      </c>
      <c r="H94" s="838">
        <f t="shared" si="5"/>
        <v>30</v>
      </c>
      <c r="I94" s="839"/>
      <c r="J94" s="841"/>
      <c r="K94" s="841"/>
      <c r="L94" s="841"/>
      <c r="M94" s="858"/>
      <c r="N94" s="843"/>
      <c r="O94" s="1849"/>
      <c r="P94" s="2098"/>
      <c r="Q94" s="855"/>
      <c r="R94" s="2099"/>
      <c r="S94" s="2100"/>
      <c r="T94" s="844"/>
      <c r="U94" s="845"/>
      <c r="V94" s="891"/>
    </row>
    <row r="95" spans="1:33" ht="16.5" hidden="1" thickBot="1">
      <c r="A95" s="860"/>
      <c r="B95" s="861" t="s">
        <v>42</v>
      </c>
      <c r="C95" s="862">
        <v>2</v>
      </c>
      <c r="D95" s="863"/>
      <c r="E95" s="864"/>
      <c r="F95" s="865"/>
      <c r="G95" s="866">
        <v>2.5</v>
      </c>
      <c r="H95" s="867">
        <f t="shared" si="5"/>
        <v>75</v>
      </c>
      <c r="I95" s="868">
        <v>8</v>
      </c>
      <c r="J95" s="869">
        <v>6</v>
      </c>
      <c r="K95" s="870"/>
      <c r="L95" s="869">
        <v>2</v>
      </c>
      <c r="M95" s="871">
        <f>H95-I95</f>
        <v>67</v>
      </c>
      <c r="N95" s="872"/>
      <c r="O95" s="2112" t="s">
        <v>257</v>
      </c>
      <c r="P95" s="2113"/>
      <c r="Q95" s="873"/>
      <c r="R95" s="2114"/>
      <c r="S95" s="2115"/>
      <c r="T95" s="874"/>
      <c r="U95" s="875"/>
      <c r="V95" s="892"/>
      <c r="AG95" s="33">
        <v>1</v>
      </c>
    </row>
    <row r="96" spans="1:22" ht="24" customHeight="1" hidden="1" thickBot="1">
      <c r="A96" s="2105" t="s">
        <v>143</v>
      </c>
      <c r="B96" s="2106"/>
      <c r="C96" s="2106"/>
      <c r="D96" s="2106"/>
      <c r="E96" s="2106"/>
      <c r="F96" s="2107"/>
      <c r="G96" s="876">
        <f>G88+G93</f>
        <v>12.5</v>
      </c>
      <c r="H96" s="876">
        <f>H88+H93</f>
        <v>375</v>
      </c>
      <c r="I96" s="877"/>
      <c r="J96" s="878"/>
      <c r="K96" s="879"/>
      <c r="L96" s="879"/>
      <c r="M96" s="880"/>
      <c r="N96" s="881"/>
      <c r="O96" s="1939"/>
      <c r="P96" s="1940"/>
      <c r="Q96" s="882"/>
      <c r="R96" s="2108"/>
      <c r="S96" s="2109"/>
      <c r="T96" s="883"/>
      <c r="U96" s="884"/>
      <c r="V96" s="893"/>
    </row>
    <row r="97" spans="1:22" ht="16.5" hidden="1" thickBot="1">
      <c r="A97" s="2110" t="s">
        <v>61</v>
      </c>
      <c r="B97" s="2111"/>
      <c r="C97" s="2111"/>
      <c r="D97" s="2111"/>
      <c r="E97" s="2111"/>
      <c r="F97" s="2111"/>
      <c r="G97" s="876">
        <f>G89+G94</f>
        <v>2.5</v>
      </c>
      <c r="H97" s="876">
        <f>H89+H94</f>
        <v>75</v>
      </c>
      <c r="I97" s="885"/>
      <c r="J97" s="877"/>
      <c r="K97" s="877"/>
      <c r="L97" s="877"/>
      <c r="M97" s="880"/>
      <c r="N97" s="886"/>
      <c r="O97" s="1966"/>
      <c r="P97" s="1967"/>
      <c r="Q97" s="887"/>
      <c r="R97" s="2116"/>
      <c r="S97" s="2117"/>
      <c r="T97" s="883"/>
      <c r="U97" s="884"/>
      <c r="V97" s="893"/>
    </row>
    <row r="98" spans="1:22" ht="16.5" hidden="1" thickBot="1">
      <c r="A98" s="2118" t="s">
        <v>144</v>
      </c>
      <c r="B98" s="2119"/>
      <c r="C98" s="2119"/>
      <c r="D98" s="2119"/>
      <c r="E98" s="2119"/>
      <c r="F98" s="2119"/>
      <c r="G98" s="888">
        <f aca="true" t="shared" si="6" ref="G98:M98">G90+G91+G95</f>
        <v>10</v>
      </c>
      <c r="H98" s="888">
        <f t="shared" si="6"/>
        <v>300</v>
      </c>
      <c r="I98" s="888">
        <f t="shared" si="6"/>
        <v>32</v>
      </c>
      <c r="J98" s="888">
        <f t="shared" si="6"/>
        <v>22</v>
      </c>
      <c r="K98" s="888">
        <f t="shared" si="6"/>
        <v>8</v>
      </c>
      <c r="L98" s="888">
        <f t="shared" si="6"/>
        <v>2</v>
      </c>
      <c r="M98" s="888">
        <f t="shared" si="6"/>
        <v>268</v>
      </c>
      <c r="N98" s="889"/>
      <c r="O98" s="2120" t="s">
        <v>336</v>
      </c>
      <c r="P98" s="1892"/>
      <c r="Q98" s="882" t="s">
        <v>163</v>
      </c>
      <c r="R98" s="2121"/>
      <c r="S98" s="2122"/>
      <c r="T98" s="883"/>
      <c r="U98" s="884"/>
      <c r="V98" s="893"/>
    </row>
    <row r="99" spans="1:22" ht="22.5" customHeight="1" hidden="1" thickBot="1">
      <c r="A99" s="1597" t="s">
        <v>170</v>
      </c>
      <c r="B99" s="1598"/>
      <c r="C99" s="1598"/>
      <c r="D99" s="1598"/>
      <c r="E99" s="1598"/>
      <c r="F99" s="1598"/>
      <c r="G99" s="1598"/>
      <c r="H99" s="1598"/>
      <c r="I99" s="1633"/>
      <c r="J99" s="1633"/>
      <c r="K99" s="1633"/>
      <c r="L99" s="1633"/>
      <c r="M99" s="1633"/>
      <c r="N99" s="1633"/>
      <c r="O99" s="1633"/>
      <c r="P99" s="1633"/>
      <c r="Q99" s="1633"/>
      <c r="R99" s="1633"/>
      <c r="S99" s="1633"/>
      <c r="T99" s="1633"/>
      <c r="U99" s="1633"/>
      <c r="V99" s="1634"/>
    </row>
    <row r="100" spans="1:22" ht="15.75" customHeight="1" thickBot="1">
      <c r="A100" s="1597" t="s">
        <v>171</v>
      </c>
      <c r="B100" s="1598"/>
      <c r="C100" s="1598"/>
      <c r="D100" s="1598"/>
      <c r="E100" s="1598"/>
      <c r="F100" s="1598"/>
      <c r="G100" s="1598"/>
      <c r="H100" s="1598"/>
      <c r="I100" s="1598"/>
      <c r="J100" s="1598"/>
      <c r="K100" s="1598"/>
      <c r="L100" s="1598"/>
      <c r="M100" s="1598"/>
      <c r="N100" s="1598"/>
      <c r="O100" s="1598"/>
      <c r="P100" s="1598"/>
      <c r="Q100" s="1598"/>
      <c r="R100" s="1598"/>
      <c r="S100" s="1598"/>
      <c r="T100" s="1598"/>
      <c r="U100" s="1598"/>
      <c r="V100" s="1600"/>
    </row>
    <row r="101" spans="1:35" s="78" customFormat="1" ht="15.75">
      <c r="A101" s="194" t="s">
        <v>146</v>
      </c>
      <c r="B101" s="175" t="s">
        <v>145</v>
      </c>
      <c r="C101" s="904">
        <v>6</v>
      </c>
      <c r="D101" s="904">
        <v>2.5</v>
      </c>
      <c r="E101" s="905">
        <v>3.5</v>
      </c>
      <c r="F101" s="455"/>
      <c r="G101" s="660">
        <f>G102+G103</f>
        <v>6</v>
      </c>
      <c r="H101" s="221">
        <f aca="true" t="shared" si="7" ref="H101:H131">G101*30</f>
        <v>180</v>
      </c>
      <c r="I101" s="377"/>
      <c r="J101" s="222"/>
      <c r="K101" s="221"/>
      <c r="L101" s="219"/>
      <c r="M101" s="244"/>
      <c r="N101" s="58"/>
      <c r="O101" s="1547"/>
      <c r="P101" s="1548"/>
      <c r="Q101" s="456"/>
      <c r="R101" s="1547"/>
      <c r="S101" s="1548"/>
      <c r="T101" s="70"/>
      <c r="U101" s="59"/>
      <c r="V101" s="370"/>
      <c r="AH101" s="78" t="s">
        <v>315</v>
      </c>
      <c r="AI101" s="809">
        <f>SUMIF(AG$101:AG$142,1,G$101:G$142)</f>
        <v>3</v>
      </c>
    </row>
    <row r="102" spans="1:35" s="605" customFormat="1" ht="15.75">
      <c r="A102" s="223"/>
      <c r="B102" s="17" t="s">
        <v>41</v>
      </c>
      <c r="C102" s="906"/>
      <c r="D102" s="906"/>
      <c r="E102" s="907"/>
      <c r="F102" s="608"/>
      <c r="G102" s="665">
        <v>2.5</v>
      </c>
      <c r="H102" s="214">
        <f t="shared" si="7"/>
        <v>75</v>
      </c>
      <c r="I102" s="212"/>
      <c r="J102" s="16"/>
      <c r="K102" s="214"/>
      <c r="L102" s="16"/>
      <c r="M102" s="236"/>
      <c r="N102" s="19"/>
      <c r="O102" s="1532"/>
      <c r="P102" s="1533"/>
      <c r="Q102" s="20"/>
      <c r="R102" s="1532"/>
      <c r="S102" s="1533"/>
      <c r="T102" s="20"/>
      <c r="U102" s="457"/>
      <c r="V102" s="609"/>
      <c r="AH102" s="78" t="s">
        <v>316</v>
      </c>
      <c r="AI102" s="809">
        <f>SUMIF(AG$101:AG$142,2,G$101:G$142)</f>
        <v>30.5</v>
      </c>
    </row>
    <row r="103" spans="1:35" s="78" customFormat="1" ht="15.75">
      <c r="A103" s="19" t="s">
        <v>174</v>
      </c>
      <c r="B103" s="29" t="s">
        <v>42</v>
      </c>
      <c r="C103" s="906"/>
      <c r="D103" s="906"/>
      <c r="E103" s="907"/>
      <c r="F103" s="438"/>
      <c r="G103" s="617">
        <v>3.5</v>
      </c>
      <c r="H103" s="221">
        <f t="shared" si="7"/>
        <v>105</v>
      </c>
      <c r="I103" s="212">
        <v>12</v>
      </c>
      <c r="J103" s="172">
        <v>8</v>
      </c>
      <c r="K103" s="214"/>
      <c r="L103" s="16" t="s">
        <v>256</v>
      </c>
      <c r="M103" s="236">
        <f>H103-I103</f>
        <v>93</v>
      </c>
      <c r="N103" s="19"/>
      <c r="O103" s="1532"/>
      <c r="P103" s="1533"/>
      <c r="Q103" s="784" t="s">
        <v>163</v>
      </c>
      <c r="R103" s="1532"/>
      <c r="S103" s="1533"/>
      <c r="T103" s="20"/>
      <c r="U103" s="457"/>
      <c r="V103" s="609"/>
      <c r="AA103" s="677"/>
      <c r="AB103" s="678"/>
      <c r="AG103" s="78">
        <v>2</v>
      </c>
      <c r="AH103" s="78" t="s">
        <v>22</v>
      </c>
      <c r="AI103" s="809">
        <f>SUMIF(AG$101:AG$142,3,G$101:G$142)</f>
        <v>33</v>
      </c>
    </row>
    <row r="104" spans="1:35" s="78" customFormat="1" ht="30" customHeight="1">
      <c r="A104" s="220" t="s">
        <v>147</v>
      </c>
      <c r="B104" s="175" t="s">
        <v>148</v>
      </c>
      <c r="C104" s="904">
        <v>3</v>
      </c>
      <c r="D104" s="906">
        <v>1.5</v>
      </c>
      <c r="E104" s="908">
        <v>1.5</v>
      </c>
      <c r="F104" s="608"/>
      <c r="G104" s="660">
        <f>G105+G106</f>
        <v>3</v>
      </c>
      <c r="H104" s="221">
        <f t="shared" si="7"/>
        <v>90</v>
      </c>
      <c r="I104" s="230"/>
      <c r="J104" s="231"/>
      <c r="K104" s="231"/>
      <c r="L104" s="65"/>
      <c r="M104" s="236"/>
      <c r="N104" s="181"/>
      <c r="O104" s="1532"/>
      <c r="P104" s="1533"/>
      <c r="Q104" s="458"/>
      <c r="R104" s="1532"/>
      <c r="S104" s="1533"/>
      <c r="T104" s="433"/>
      <c r="U104" s="8"/>
      <c r="V104" s="609"/>
      <c r="AI104" s="809">
        <f>SUM(AI101:AI103)</f>
        <v>66.5</v>
      </c>
    </row>
    <row r="105" spans="1:22" s="78" customFormat="1" ht="21.75" customHeight="1">
      <c r="A105" s="223"/>
      <c r="B105" s="17" t="s">
        <v>41</v>
      </c>
      <c r="C105" s="906"/>
      <c r="D105" s="906"/>
      <c r="E105" s="907"/>
      <c r="F105" s="608"/>
      <c r="G105" s="665">
        <v>1.5</v>
      </c>
      <c r="H105" s="214">
        <f t="shared" si="7"/>
        <v>45</v>
      </c>
      <c r="I105" s="212"/>
      <c r="J105" s="16"/>
      <c r="K105" s="16"/>
      <c r="L105" s="16"/>
      <c r="M105" s="236"/>
      <c r="N105" s="19"/>
      <c r="O105" s="1532"/>
      <c r="P105" s="1533"/>
      <c r="Q105" s="20"/>
      <c r="R105" s="1532"/>
      <c r="S105" s="1533"/>
      <c r="T105" s="20"/>
      <c r="U105" s="5"/>
      <c r="V105" s="609"/>
    </row>
    <row r="106" spans="1:33" s="78" customFormat="1" ht="24" customHeight="1">
      <c r="A106" s="223" t="s">
        <v>149</v>
      </c>
      <c r="B106" s="29" t="s">
        <v>42</v>
      </c>
      <c r="C106" s="906"/>
      <c r="D106" s="906"/>
      <c r="E106" s="907"/>
      <c r="F106" s="438"/>
      <c r="G106" s="660">
        <v>1.5</v>
      </c>
      <c r="H106" s="221">
        <f t="shared" si="7"/>
        <v>45</v>
      </c>
      <c r="I106" s="230">
        <v>4</v>
      </c>
      <c r="J106" s="591">
        <v>4</v>
      </c>
      <c r="K106" s="231"/>
      <c r="L106" s="16"/>
      <c r="M106" s="459">
        <f>H106-I106</f>
        <v>41</v>
      </c>
      <c r="N106" s="181"/>
      <c r="O106" s="1532"/>
      <c r="P106" s="1533"/>
      <c r="Q106" s="79" t="s">
        <v>55</v>
      </c>
      <c r="R106" s="1532"/>
      <c r="S106" s="1533"/>
      <c r="T106" s="79"/>
      <c r="U106" s="8"/>
      <c r="V106" s="609"/>
      <c r="AA106" s="677"/>
      <c r="AG106" s="78">
        <v>2</v>
      </c>
    </row>
    <row r="107" spans="1:22" s="78" customFormat="1" ht="32.25" customHeight="1">
      <c r="A107" s="220" t="s">
        <v>201</v>
      </c>
      <c r="B107" s="29" t="s">
        <v>65</v>
      </c>
      <c r="C107" s="906">
        <v>9.5</v>
      </c>
      <c r="D107" s="906">
        <v>3</v>
      </c>
      <c r="E107" s="907">
        <v>6.5</v>
      </c>
      <c r="F107" s="438"/>
      <c r="G107" s="660">
        <f>G108+G109</f>
        <v>9.5</v>
      </c>
      <c r="H107" s="221">
        <f t="shared" si="7"/>
        <v>285</v>
      </c>
      <c r="I107" s="212"/>
      <c r="J107" s="16"/>
      <c r="K107" s="16"/>
      <c r="L107" s="16"/>
      <c r="M107" s="236"/>
      <c r="N107" s="19"/>
      <c r="O107" s="1532"/>
      <c r="P107" s="1533"/>
      <c r="Q107" s="20"/>
      <c r="R107" s="1532"/>
      <c r="S107" s="1533"/>
      <c r="T107" s="460"/>
      <c r="U107" s="457"/>
      <c r="V107" s="609"/>
    </row>
    <row r="108" spans="1:22" s="605" customFormat="1" ht="21.75" customHeight="1">
      <c r="A108" s="223"/>
      <c r="B108" s="17" t="s">
        <v>41</v>
      </c>
      <c r="C108" s="906"/>
      <c r="D108" s="906"/>
      <c r="E108" s="907"/>
      <c r="F108" s="608"/>
      <c r="G108" s="665">
        <v>3</v>
      </c>
      <c r="H108" s="214">
        <f t="shared" si="7"/>
        <v>90</v>
      </c>
      <c r="I108" s="212"/>
      <c r="J108" s="16"/>
      <c r="K108" s="16"/>
      <c r="L108" s="16"/>
      <c r="M108" s="236"/>
      <c r="N108" s="19"/>
      <c r="O108" s="1532"/>
      <c r="P108" s="1533"/>
      <c r="Q108" s="20"/>
      <c r="R108" s="1532"/>
      <c r="S108" s="1533"/>
      <c r="T108" s="20"/>
      <c r="U108" s="5"/>
      <c r="V108" s="609"/>
    </row>
    <row r="109" spans="1:33" s="78" customFormat="1" ht="24" customHeight="1">
      <c r="A109" s="223" t="s">
        <v>149</v>
      </c>
      <c r="B109" s="29" t="s">
        <v>42</v>
      </c>
      <c r="C109" s="906"/>
      <c r="D109" s="906"/>
      <c r="E109" s="907"/>
      <c r="F109" s="438"/>
      <c r="G109" s="660">
        <v>6.5</v>
      </c>
      <c r="H109" s="221">
        <f t="shared" si="7"/>
        <v>195</v>
      </c>
      <c r="I109" s="213">
        <v>12</v>
      </c>
      <c r="J109" s="172">
        <v>8</v>
      </c>
      <c r="K109" s="16" t="s">
        <v>256</v>
      </c>
      <c r="L109" s="16"/>
      <c r="M109" s="459">
        <f>H109-I109</f>
        <v>183</v>
      </c>
      <c r="N109" s="181"/>
      <c r="O109" s="1532"/>
      <c r="P109" s="1533"/>
      <c r="Q109" s="461"/>
      <c r="R109" s="1532"/>
      <c r="S109" s="1533"/>
      <c r="T109" s="785" t="s">
        <v>163</v>
      </c>
      <c r="U109" s="8"/>
      <c r="V109" s="609"/>
      <c r="AA109" s="677"/>
      <c r="AG109" s="78">
        <v>3</v>
      </c>
    </row>
    <row r="110" spans="1:33" s="605" customFormat="1" ht="31.5">
      <c r="A110" s="194" t="s">
        <v>202</v>
      </c>
      <c r="B110" s="29" t="s">
        <v>150</v>
      </c>
      <c r="C110" s="906">
        <v>3</v>
      </c>
      <c r="D110" s="906"/>
      <c r="E110" s="908">
        <v>3</v>
      </c>
      <c r="F110" s="437"/>
      <c r="G110" s="28">
        <v>3</v>
      </c>
      <c r="H110" s="221">
        <f t="shared" si="7"/>
        <v>90</v>
      </c>
      <c r="I110" s="212">
        <v>8</v>
      </c>
      <c r="J110" s="172">
        <v>8</v>
      </c>
      <c r="K110" s="16"/>
      <c r="L110" s="16"/>
      <c r="M110" s="236">
        <f>H110-I110</f>
        <v>82</v>
      </c>
      <c r="N110" s="19"/>
      <c r="O110" s="1532"/>
      <c r="P110" s="1533"/>
      <c r="Q110" s="786">
        <v>8</v>
      </c>
      <c r="R110" s="1532"/>
      <c r="S110" s="1533"/>
      <c r="T110" s="610"/>
      <c r="U110" s="5"/>
      <c r="V110" s="609"/>
      <c r="AA110" s="679"/>
      <c r="AG110" s="605">
        <v>2</v>
      </c>
    </row>
    <row r="111" spans="1:22" s="78" customFormat="1" ht="31.5">
      <c r="A111" s="220" t="s">
        <v>203</v>
      </c>
      <c r="B111" s="29" t="s">
        <v>68</v>
      </c>
      <c r="C111" s="906">
        <v>4</v>
      </c>
      <c r="D111" s="906"/>
      <c r="E111" s="907">
        <v>4</v>
      </c>
      <c r="F111" s="608"/>
      <c r="G111" s="28">
        <f>G112+G113</f>
        <v>4</v>
      </c>
      <c r="H111" s="221">
        <f t="shared" si="7"/>
        <v>120</v>
      </c>
      <c r="I111" s="212"/>
      <c r="J111" s="16"/>
      <c r="K111" s="16"/>
      <c r="L111" s="16"/>
      <c r="M111" s="236"/>
      <c r="N111" s="436"/>
      <c r="O111" s="1532"/>
      <c r="P111" s="1533"/>
      <c r="Q111" s="20"/>
      <c r="R111" s="1532"/>
      <c r="S111" s="1533"/>
      <c r="T111" s="20"/>
      <c r="U111" s="5"/>
      <c r="V111" s="609"/>
    </row>
    <row r="112" spans="1:33" s="78" customFormat="1" ht="15.75">
      <c r="A112" s="19" t="s">
        <v>210</v>
      </c>
      <c r="B112" s="29" t="s">
        <v>76</v>
      </c>
      <c r="C112" s="906"/>
      <c r="D112" s="906"/>
      <c r="E112" s="907"/>
      <c r="F112" s="438"/>
      <c r="G112" s="28">
        <v>3</v>
      </c>
      <c r="H112" s="221">
        <f t="shared" si="7"/>
        <v>90</v>
      </c>
      <c r="I112" s="213">
        <v>12</v>
      </c>
      <c r="J112" s="172">
        <v>8</v>
      </c>
      <c r="K112" s="16" t="s">
        <v>37</v>
      </c>
      <c r="L112" s="16"/>
      <c r="M112" s="32">
        <f>H112-I112</f>
        <v>78</v>
      </c>
      <c r="N112" s="436"/>
      <c r="O112" s="1532" t="s">
        <v>36</v>
      </c>
      <c r="P112" s="1533"/>
      <c r="Q112" s="20"/>
      <c r="R112" s="1532"/>
      <c r="S112" s="1533"/>
      <c r="T112" s="20"/>
      <c r="U112" s="5"/>
      <c r="V112" s="609"/>
      <c r="AA112" s="677"/>
      <c r="AG112" s="78">
        <v>1</v>
      </c>
    </row>
    <row r="113" spans="1:33" s="605" customFormat="1" ht="31.5">
      <c r="A113" s="19" t="s">
        <v>211</v>
      </c>
      <c r="B113" s="242" t="s">
        <v>84</v>
      </c>
      <c r="C113" s="906"/>
      <c r="D113" s="906"/>
      <c r="E113" s="907"/>
      <c r="F113" s="437"/>
      <c r="G113" s="28">
        <v>1</v>
      </c>
      <c r="H113" s="221">
        <f t="shared" si="7"/>
        <v>30</v>
      </c>
      <c r="I113" s="213">
        <v>4</v>
      </c>
      <c r="J113" s="16"/>
      <c r="K113" s="16"/>
      <c r="L113" s="16" t="s">
        <v>256</v>
      </c>
      <c r="M113" s="32">
        <f>H113-I113</f>
        <v>26</v>
      </c>
      <c r="N113" s="436"/>
      <c r="O113" s="1532"/>
      <c r="P113" s="1533"/>
      <c r="Q113" s="19" t="s">
        <v>256</v>
      </c>
      <c r="R113" s="1532"/>
      <c r="S113" s="1533"/>
      <c r="T113" s="20"/>
      <c r="U113" s="5"/>
      <c r="V113" s="609"/>
      <c r="AA113" s="679"/>
      <c r="AG113" s="605">
        <v>2</v>
      </c>
    </row>
    <row r="114" spans="1:22" s="605" customFormat="1" ht="31.5">
      <c r="A114" s="220" t="s">
        <v>204</v>
      </c>
      <c r="B114" s="175" t="s">
        <v>67</v>
      </c>
      <c r="C114" s="904">
        <v>11.5</v>
      </c>
      <c r="D114" s="904">
        <v>5</v>
      </c>
      <c r="E114" s="905">
        <v>6.5</v>
      </c>
      <c r="F114" s="455"/>
      <c r="G114" s="660">
        <f>G115+G116+G117</f>
        <v>11.5</v>
      </c>
      <c r="H114" s="221">
        <f t="shared" si="7"/>
        <v>345</v>
      </c>
      <c r="I114" s="213"/>
      <c r="J114" s="16"/>
      <c r="K114" s="16"/>
      <c r="L114" s="16"/>
      <c r="M114" s="32"/>
      <c r="N114" s="436"/>
      <c r="O114" s="1532"/>
      <c r="P114" s="1533"/>
      <c r="Q114" s="20"/>
      <c r="R114" s="1532"/>
      <c r="S114" s="1533"/>
      <c r="T114" s="20"/>
      <c r="U114" s="5"/>
      <c r="V114" s="609"/>
    </row>
    <row r="115" spans="1:22" s="78" customFormat="1" ht="16.5" customHeight="1">
      <c r="A115" s="223"/>
      <c r="B115" s="17" t="s">
        <v>41</v>
      </c>
      <c r="C115" s="906"/>
      <c r="D115" s="906"/>
      <c r="E115" s="907"/>
      <c r="F115" s="608"/>
      <c r="G115" s="699">
        <v>5</v>
      </c>
      <c r="H115" s="214">
        <f t="shared" si="7"/>
        <v>150</v>
      </c>
      <c r="I115" s="213"/>
      <c r="J115" s="16"/>
      <c r="K115" s="16"/>
      <c r="L115" s="16"/>
      <c r="M115" s="32"/>
      <c r="N115" s="436"/>
      <c r="O115" s="1532"/>
      <c r="P115" s="1533"/>
      <c r="Q115" s="20"/>
      <c r="R115" s="1532"/>
      <c r="S115" s="1533"/>
      <c r="T115" s="20"/>
      <c r="U115" s="5"/>
      <c r="V115" s="609"/>
    </row>
    <row r="116" spans="1:33" s="78" customFormat="1" ht="15.75">
      <c r="A116" s="223" t="s">
        <v>212</v>
      </c>
      <c r="B116" s="29" t="s">
        <v>42</v>
      </c>
      <c r="C116" s="906"/>
      <c r="D116" s="906"/>
      <c r="E116" s="907"/>
      <c r="F116" s="438"/>
      <c r="G116" s="698">
        <v>5</v>
      </c>
      <c r="H116" s="221">
        <f t="shared" si="7"/>
        <v>150</v>
      </c>
      <c r="I116" s="213">
        <v>12</v>
      </c>
      <c r="J116" s="172">
        <v>8</v>
      </c>
      <c r="K116" s="16" t="s">
        <v>256</v>
      </c>
      <c r="L116" s="16"/>
      <c r="M116" s="32">
        <f>H116-I116</f>
        <v>138</v>
      </c>
      <c r="N116" s="436"/>
      <c r="O116" s="1532"/>
      <c r="P116" s="1533"/>
      <c r="Q116" s="784" t="s">
        <v>163</v>
      </c>
      <c r="R116" s="1532"/>
      <c r="S116" s="1533"/>
      <c r="T116" s="20"/>
      <c r="U116" s="5"/>
      <c r="V116" s="609"/>
      <c r="AA116" s="677"/>
      <c r="AG116" s="78">
        <v>2</v>
      </c>
    </row>
    <row r="117" spans="1:33" s="78" customFormat="1" ht="50.25" customHeight="1">
      <c r="A117" s="16" t="s">
        <v>213</v>
      </c>
      <c r="B117" s="175" t="s">
        <v>85</v>
      </c>
      <c r="C117" s="906"/>
      <c r="D117" s="906"/>
      <c r="E117" s="908"/>
      <c r="F117" s="437"/>
      <c r="G117" s="660">
        <v>1.5</v>
      </c>
      <c r="H117" s="221">
        <f t="shared" si="7"/>
        <v>45</v>
      </c>
      <c r="I117" s="212">
        <v>4</v>
      </c>
      <c r="J117" s="16"/>
      <c r="K117" s="16"/>
      <c r="L117" s="16" t="s">
        <v>256</v>
      </c>
      <c r="M117" s="630">
        <v>26</v>
      </c>
      <c r="N117" s="19"/>
      <c r="O117" s="1532"/>
      <c r="P117" s="1533"/>
      <c r="Q117" s="19"/>
      <c r="R117" s="1566" t="s">
        <v>256</v>
      </c>
      <c r="S117" s="1567"/>
      <c r="T117" s="19"/>
      <c r="U117" s="16"/>
      <c r="V117" s="609"/>
      <c r="AA117" s="677"/>
      <c r="AG117" s="78">
        <v>2</v>
      </c>
    </row>
    <row r="118" spans="1:22" s="78" customFormat="1" ht="36" customHeight="1">
      <c r="A118" s="220" t="s">
        <v>205</v>
      </c>
      <c r="B118" s="463" t="s">
        <v>64</v>
      </c>
      <c r="C118" s="909">
        <v>7.5</v>
      </c>
      <c r="D118" s="909">
        <v>1.5</v>
      </c>
      <c r="E118" s="910">
        <v>6</v>
      </c>
      <c r="F118" s="611"/>
      <c r="G118" s="705">
        <f>G119+G120</f>
        <v>7.5</v>
      </c>
      <c r="H118" s="439">
        <f t="shared" si="7"/>
        <v>225</v>
      </c>
      <c r="I118" s="212"/>
      <c r="J118" s="16"/>
      <c r="K118" s="16"/>
      <c r="L118" s="16"/>
      <c r="M118" s="236"/>
      <c r="N118" s="19"/>
      <c r="O118" s="1532"/>
      <c r="P118" s="1533"/>
      <c r="Q118" s="20"/>
      <c r="R118" s="1566"/>
      <c r="S118" s="1567"/>
      <c r="T118" s="19"/>
      <c r="U118" s="16"/>
      <c r="V118" s="609"/>
    </row>
    <row r="119" spans="1:22" s="605" customFormat="1" ht="15.75">
      <c r="A119" s="223"/>
      <c r="B119" s="17" t="s">
        <v>41</v>
      </c>
      <c r="C119" s="906"/>
      <c r="D119" s="906"/>
      <c r="E119" s="907"/>
      <c r="F119" s="248"/>
      <c r="G119" s="699">
        <v>1.5</v>
      </c>
      <c r="H119" s="214">
        <f t="shared" si="7"/>
        <v>45</v>
      </c>
      <c r="I119" s="464"/>
      <c r="J119" s="444"/>
      <c r="K119" s="612"/>
      <c r="L119" s="93"/>
      <c r="M119" s="236"/>
      <c r="N119" s="256"/>
      <c r="O119" s="1532"/>
      <c r="P119" s="1533"/>
      <c r="Q119" s="90"/>
      <c r="R119" s="1532"/>
      <c r="S119" s="1533"/>
      <c r="T119" s="90"/>
      <c r="U119" s="5"/>
      <c r="V119" s="609"/>
    </row>
    <row r="120" spans="1:33" s="78" customFormat="1" ht="15.75">
      <c r="A120" s="223" t="s">
        <v>214</v>
      </c>
      <c r="B120" s="29" t="s">
        <v>42</v>
      </c>
      <c r="C120" s="906"/>
      <c r="D120" s="906"/>
      <c r="E120" s="907"/>
      <c r="F120" s="248"/>
      <c r="G120" s="698">
        <v>6</v>
      </c>
      <c r="H120" s="221">
        <f t="shared" si="7"/>
        <v>180</v>
      </c>
      <c r="I120" s="279">
        <v>12</v>
      </c>
      <c r="J120" s="172">
        <v>8</v>
      </c>
      <c r="K120" s="16" t="s">
        <v>256</v>
      </c>
      <c r="L120" s="16"/>
      <c r="M120" s="236">
        <f>H120-I120</f>
        <v>168</v>
      </c>
      <c r="N120" s="465"/>
      <c r="O120" s="1532"/>
      <c r="P120" s="1533"/>
      <c r="Q120" s="460"/>
      <c r="R120" s="1532" t="s">
        <v>163</v>
      </c>
      <c r="S120" s="1533"/>
      <c r="T120" s="20"/>
      <c r="U120" s="457"/>
      <c r="V120" s="609"/>
      <c r="AA120" s="677"/>
      <c r="AG120" s="78">
        <v>2</v>
      </c>
    </row>
    <row r="121" spans="1:22" s="78" customFormat="1" ht="36" customHeight="1">
      <c r="A121" s="220" t="s">
        <v>206</v>
      </c>
      <c r="B121" s="29" t="s">
        <v>151</v>
      </c>
      <c r="C121" s="908">
        <v>8</v>
      </c>
      <c r="D121" s="908">
        <v>2</v>
      </c>
      <c r="E121" s="907">
        <v>6</v>
      </c>
      <c r="F121" s="608"/>
      <c r="G121" s="673">
        <f>G122+G123</f>
        <v>8</v>
      </c>
      <c r="H121" s="221">
        <f t="shared" si="7"/>
        <v>240</v>
      </c>
      <c r="I121" s="377"/>
      <c r="J121" s="222"/>
      <c r="K121" s="221"/>
      <c r="L121" s="219"/>
      <c r="M121" s="244"/>
      <c r="N121" s="194"/>
      <c r="O121" s="1532"/>
      <c r="P121" s="1533"/>
      <c r="Q121" s="20"/>
      <c r="R121" s="1532"/>
      <c r="S121" s="1533"/>
      <c r="T121" s="19"/>
      <c r="U121" s="457"/>
      <c r="V121" s="609"/>
    </row>
    <row r="122" spans="1:22" s="605" customFormat="1" ht="15.75">
      <c r="A122" s="20"/>
      <c r="B122" s="241" t="s">
        <v>41</v>
      </c>
      <c r="C122" s="908"/>
      <c r="D122" s="908"/>
      <c r="E122" s="907"/>
      <c r="F122" s="438"/>
      <c r="G122" s="674">
        <v>2</v>
      </c>
      <c r="H122" s="214">
        <f t="shared" si="7"/>
        <v>60</v>
      </c>
      <c r="I122" s="31"/>
      <c r="J122" s="6"/>
      <c r="K122" s="4"/>
      <c r="L122" s="6"/>
      <c r="M122" s="236"/>
      <c r="N122" s="19"/>
      <c r="O122" s="1532"/>
      <c r="P122" s="1533"/>
      <c r="Q122" s="436"/>
      <c r="R122" s="1532"/>
      <c r="S122" s="1533"/>
      <c r="T122" s="436"/>
      <c r="U122" s="6"/>
      <c r="V122" s="609"/>
    </row>
    <row r="123" spans="1:33" s="78" customFormat="1" ht="15.75">
      <c r="A123" s="20" t="s">
        <v>215</v>
      </c>
      <c r="B123" s="29" t="s">
        <v>42</v>
      </c>
      <c r="C123" s="908"/>
      <c r="D123" s="908"/>
      <c r="E123" s="907"/>
      <c r="F123" s="438"/>
      <c r="G123" s="673">
        <v>6</v>
      </c>
      <c r="H123" s="221">
        <f t="shared" si="7"/>
        <v>180</v>
      </c>
      <c r="I123" s="230">
        <v>12</v>
      </c>
      <c r="J123" s="172">
        <v>8</v>
      </c>
      <c r="K123" s="16" t="s">
        <v>256</v>
      </c>
      <c r="L123" s="16"/>
      <c r="M123" s="233">
        <f>H123-I123</f>
        <v>168</v>
      </c>
      <c r="N123" s="440"/>
      <c r="O123" s="1532"/>
      <c r="P123" s="1533"/>
      <c r="Q123" s="79"/>
      <c r="R123" s="1532"/>
      <c r="S123" s="1533"/>
      <c r="T123" s="79" t="s">
        <v>163</v>
      </c>
      <c r="U123" s="6"/>
      <c r="V123" s="609"/>
      <c r="AA123" s="680"/>
      <c r="AG123" s="78">
        <v>3</v>
      </c>
    </row>
    <row r="124" spans="1:22" s="78" customFormat="1" ht="30" customHeight="1">
      <c r="A124" s="220" t="s">
        <v>207</v>
      </c>
      <c r="B124" s="242" t="s">
        <v>66</v>
      </c>
      <c r="C124" s="908">
        <v>9</v>
      </c>
      <c r="D124" s="908">
        <v>1.5</v>
      </c>
      <c r="E124" s="907">
        <v>7.5</v>
      </c>
      <c r="F124" s="438"/>
      <c r="G124" s="787">
        <f>G125+G126+G127</f>
        <v>9</v>
      </c>
      <c r="H124" s="221">
        <f t="shared" si="7"/>
        <v>270</v>
      </c>
      <c r="I124" s="230"/>
      <c r="J124" s="231"/>
      <c r="K124" s="231"/>
      <c r="L124" s="231"/>
      <c r="M124" s="236"/>
      <c r="N124" s="440"/>
      <c r="O124" s="1532"/>
      <c r="P124" s="1533"/>
      <c r="Q124" s="79"/>
      <c r="R124" s="1532"/>
      <c r="S124" s="1533"/>
      <c r="T124" s="462"/>
      <c r="U124" s="6"/>
      <c r="V124" s="609"/>
    </row>
    <row r="125" spans="1:22" s="605" customFormat="1" ht="18.75" customHeight="1">
      <c r="A125" s="220"/>
      <c r="B125" s="241" t="s">
        <v>41</v>
      </c>
      <c r="C125" s="908"/>
      <c r="D125" s="908"/>
      <c r="E125" s="907"/>
      <c r="F125" s="438"/>
      <c r="G125" s="787">
        <v>1.5</v>
      </c>
      <c r="H125" s="221">
        <f t="shared" si="7"/>
        <v>45</v>
      </c>
      <c r="I125" s="230"/>
      <c r="J125" s="231"/>
      <c r="K125" s="231"/>
      <c r="L125" s="231"/>
      <c r="M125" s="236"/>
      <c r="N125" s="440"/>
      <c r="O125" s="1532"/>
      <c r="P125" s="1533"/>
      <c r="Q125" s="79"/>
      <c r="R125" s="1532"/>
      <c r="S125" s="1533"/>
      <c r="T125" s="462"/>
      <c r="U125" s="6"/>
      <c r="V125" s="609"/>
    </row>
    <row r="126" spans="1:33" s="78" customFormat="1" ht="15.75">
      <c r="A126" s="223" t="s">
        <v>216</v>
      </c>
      <c r="B126" s="29" t="s">
        <v>42</v>
      </c>
      <c r="C126" s="906"/>
      <c r="D126" s="906"/>
      <c r="E126" s="907"/>
      <c r="F126" s="438"/>
      <c r="G126" s="698">
        <v>6</v>
      </c>
      <c r="H126" s="221">
        <f t="shared" si="7"/>
        <v>180</v>
      </c>
      <c r="I126" s="212">
        <v>8</v>
      </c>
      <c r="J126" s="172">
        <v>4</v>
      </c>
      <c r="K126" s="16" t="s">
        <v>256</v>
      </c>
      <c r="L126" s="16"/>
      <c r="M126" s="236">
        <f>H126-I126</f>
        <v>172</v>
      </c>
      <c r="N126" s="19"/>
      <c r="O126" s="1532"/>
      <c r="P126" s="1533"/>
      <c r="Q126" s="20"/>
      <c r="R126" s="2086" t="s">
        <v>257</v>
      </c>
      <c r="S126" s="2087"/>
      <c r="T126" s="460"/>
      <c r="U126" s="457"/>
      <c r="V126" s="609"/>
      <c r="AA126" s="677"/>
      <c r="AG126" s="78">
        <v>2</v>
      </c>
    </row>
    <row r="127" spans="1:33" s="78" customFormat="1" ht="15.75">
      <c r="A127" s="256" t="s">
        <v>217</v>
      </c>
      <c r="B127" s="242" t="s">
        <v>86</v>
      </c>
      <c r="C127" s="906"/>
      <c r="D127" s="906"/>
      <c r="E127" s="908"/>
      <c r="F127" s="608"/>
      <c r="G127" s="660">
        <v>1.5</v>
      </c>
      <c r="H127" s="221">
        <f t="shared" si="7"/>
        <v>45</v>
      </c>
      <c r="I127" s="212">
        <v>4</v>
      </c>
      <c r="J127" s="16"/>
      <c r="K127" s="16"/>
      <c r="L127" s="16" t="s">
        <v>256</v>
      </c>
      <c r="M127" s="236">
        <f>H127-I127</f>
        <v>41</v>
      </c>
      <c r="N127" s="19"/>
      <c r="O127" s="1532"/>
      <c r="P127" s="1533"/>
      <c r="Q127" s="20"/>
      <c r="R127" s="1532"/>
      <c r="S127" s="1533"/>
      <c r="T127" s="20" t="s">
        <v>256</v>
      </c>
      <c r="U127" s="457"/>
      <c r="V127" s="609"/>
      <c r="AA127" s="677"/>
      <c r="AG127" s="78">
        <v>3</v>
      </c>
    </row>
    <row r="128" spans="1:33" s="78" customFormat="1" ht="47.25">
      <c r="A128" s="19" t="s">
        <v>272</v>
      </c>
      <c r="B128" s="242" t="s">
        <v>172</v>
      </c>
      <c r="C128" s="906">
        <v>3</v>
      </c>
      <c r="D128" s="906"/>
      <c r="E128" s="905">
        <v>3</v>
      </c>
      <c r="F128" s="243"/>
      <c r="G128" s="28">
        <v>3</v>
      </c>
      <c r="H128" s="221">
        <f t="shared" si="7"/>
        <v>90</v>
      </c>
      <c r="I128" s="212">
        <v>8</v>
      </c>
      <c r="J128" s="172">
        <v>8</v>
      </c>
      <c r="K128" s="16"/>
      <c r="L128" s="16" t="s">
        <v>337</v>
      </c>
      <c r="M128" s="236">
        <f>H128-I128</f>
        <v>82</v>
      </c>
      <c r="N128" s="19"/>
      <c r="O128" s="1532"/>
      <c r="P128" s="1533"/>
      <c r="Q128" s="20"/>
      <c r="R128" s="1532"/>
      <c r="S128" s="1533"/>
      <c r="T128" s="20" t="s">
        <v>257</v>
      </c>
      <c r="U128" s="5"/>
      <c r="V128" s="609"/>
      <c r="AA128" s="677"/>
      <c r="AD128" s="78">
        <v>8</v>
      </c>
      <c r="AG128" s="78">
        <v>3</v>
      </c>
    </row>
    <row r="129" spans="1:30" s="78" customFormat="1" ht="57.75" customHeight="1">
      <c r="A129" s="220" t="s">
        <v>208</v>
      </c>
      <c r="B129" s="789" t="s">
        <v>173</v>
      </c>
      <c r="C129" s="904">
        <v>3</v>
      </c>
      <c r="D129" s="904"/>
      <c r="E129" s="905">
        <v>3</v>
      </c>
      <c r="F129" s="106"/>
      <c r="G129" s="28">
        <v>3</v>
      </c>
      <c r="H129" s="221">
        <v>90</v>
      </c>
      <c r="I129" s="212"/>
      <c r="J129" s="16"/>
      <c r="K129" s="16"/>
      <c r="L129" s="16"/>
      <c r="M129" s="236"/>
      <c r="N129" s="19"/>
      <c r="O129" s="1532"/>
      <c r="P129" s="1533"/>
      <c r="Q129" s="20"/>
      <c r="R129" s="1532"/>
      <c r="S129" s="1533"/>
      <c r="T129" s="460"/>
      <c r="U129" s="457"/>
      <c r="V129" s="609"/>
      <c r="AA129" s="677"/>
      <c r="AD129" s="78">
        <v>8</v>
      </c>
    </row>
    <row r="130" spans="1:33" s="78" customFormat="1" ht="15.75">
      <c r="A130" s="19" t="s">
        <v>218</v>
      </c>
      <c r="B130" s="790" t="s">
        <v>42</v>
      </c>
      <c r="C130" s="906"/>
      <c r="D130" s="906"/>
      <c r="E130" s="905"/>
      <c r="F130" s="243"/>
      <c r="G130" s="28">
        <v>3</v>
      </c>
      <c r="H130" s="221">
        <f t="shared" si="7"/>
        <v>90</v>
      </c>
      <c r="I130" s="212">
        <v>8</v>
      </c>
      <c r="J130" s="172">
        <v>8</v>
      </c>
      <c r="K130" s="16"/>
      <c r="L130" s="16"/>
      <c r="M130" s="236">
        <f>H130-I130</f>
        <v>82</v>
      </c>
      <c r="N130" s="19"/>
      <c r="O130" s="1532"/>
      <c r="P130" s="1533"/>
      <c r="Q130" s="20"/>
      <c r="R130" s="1532"/>
      <c r="S130" s="1533"/>
      <c r="T130" s="460"/>
      <c r="U130" s="788" t="s">
        <v>257</v>
      </c>
      <c r="V130" s="609"/>
      <c r="AD130" s="78">
        <v>4</v>
      </c>
      <c r="AG130" s="78">
        <v>3</v>
      </c>
    </row>
    <row r="131" spans="1:22" s="78" customFormat="1" ht="15.75" hidden="1">
      <c r="A131" s="220" t="s">
        <v>209</v>
      </c>
      <c r="B131" s="175" t="s">
        <v>63</v>
      </c>
      <c r="C131" s="904"/>
      <c r="D131" s="904"/>
      <c r="E131" s="905"/>
      <c r="F131" s="106"/>
      <c r="G131" s="252">
        <f>G133+G132</f>
        <v>3</v>
      </c>
      <c r="H131" s="221">
        <f t="shared" si="7"/>
        <v>90</v>
      </c>
      <c r="I131" s="464"/>
      <c r="J131" s="93"/>
      <c r="K131" s="93"/>
      <c r="L131" s="93"/>
      <c r="M131" s="475"/>
      <c r="N131" s="256"/>
      <c r="O131" s="1532"/>
      <c r="P131" s="1533"/>
      <c r="Q131" s="90"/>
      <c r="R131" s="1532"/>
      <c r="S131" s="1533"/>
      <c r="T131" s="476"/>
      <c r="U131" s="457"/>
      <c r="V131" s="609"/>
    </row>
    <row r="132" spans="1:22" s="78" customFormat="1" ht="15.75" hidden="1">
      <c r="A132" s="19"/>
      <c r="B132" s="17" t="s">
        <v>41</v>
      </c>
      <c r="C132" s="906"/>
      <c r="D132" s="906"/>
      <c r="E132" s="907"/>
      <c r="F132" s="248"/>
      <c r="G132" s="398"/>
      <c r="H132" s="214"/>
      <c r="I132" s="464"/>
      <c r="J132" s="93"/>
      <c r="K132" s="93"/>
      <c r="L132" s="93"/>
      <c r="M132" s="475"/>
      <c r="N132" s="256"/>
      <c r="O132" s="1532"/>
      <c r="P132" s="1533"/>
      <c r="Q132" s="90"/>
      <c r="R132" s="1532"/>
      <c r="S132" s="1533"/>
      <c r="T132" s="476"/>
      <c r="U132" s="457"/>
      <c r="V132" s="609"/>
    </row>
    <row r="133" spans="1:33" s="78" customFormat="1" ht="15.75">
      <c r="A133" s="220" t="s">
        <v>209</v>
      </c>
      <c r="B133" s="175" t="s">
        <v>63</v>
      </c>
      <c r="C133" s="911">
        <v>3</v>
      </c>
      <c r="D133" s="911"/>
      <c r="E133" s="912">
        <v>3</v>
      </c>
      <c r="F133" s="127"/>
      <c r="G133" s="676">
        <v>3</v>
      </c>
      <c r="H133" s="478">
        <f>G133*30</f>
        <v>90</v>
      </c>
      <c r="I133" s="464">
        <v>8</v>
      </c>
      <c r="J133" s="592">
        <v>8</v>
      </c>
      <c r="K133" s="93"/>
      <c r="L133" s="93"/>
      <c r="M133" s="475">
        <f>H133-I133</f>
        <v>82</v>
      </c>
      <c r="N133" s="256"/>
      <c r="O133" s="1532"/>
      <c r="P133" s="1533"/>
      <c r="Q133" s="90"/>
      <c r="R133" s="1532"/>
      <c r="S133" s="1533"/>
      <c r="T133" s="476"/>
      <c r="U133" s="94" t="s">
        <v>257</v>
      </c>
      <c r="V133" s="116"/>
      <c r="AA133" s="677"/>
      <c r="AD133" s="78">
        <v>12</v>
      </c>
      <c r="AG133" s="78">
        <v>3</v>
      </c>
    </row>
    <row r="134" spans="1:22" s="78" customFormat="1" ht="15.75">
      <c r="A134" s="220" t="s">
        <v>282</v>
      </c>
      <c r="B134" s="29" t="s">
        <v>283</v>
      </c>
      <c r="C134" s="911">
        <v>4</v>
      </c>
      <c r="D134" s="911"/>
      <c r="E134" s="913">
        <v>4</v>
      </c>
      <c r="F134" s="445"/>
      <c r="G134" s="791">
        <f>G137+G136+G135</f>
        <v>4</v>
      </c>
      <c r="H134" s="675">
        <f>H137+H136+H135</f>
        <v>120</v>
      </c>
      <c r="I134" s="464"/>
      <c r="J134" s="93"/>
      <c r="K134" s="93"/>
      <c r="L134" s="93"/>
      <c r="M134" s="475"/>
      <c r="N134" s="256"/>
      <c r="O134" s="1532"/>
      <c r="P134" s="1533"/>
      <c r="Q134" s="90"/>
      <c r="R134" s="1566"/>
      <c r="S134" s="1567"/>
      <c r="T134" s="476"/>
      <c r="U134" s="597"/>
      <c r="V134" s="116"/>
    </row>
    <row r="135" spans="1:22" s="78" customFormat="1" ht="15.75" hidden="1">
      <c r="A135" s="256"/>
      <c r="B135" s="17" t="s">
        <v>41</v>
      </c>
      <c r="C135" s="906"/>
      <c r="D135" s="906"/>
      <c r="E135" s="907"/>
      <c r="F135" s="204"/>
      <c r="G135" s="699"/>
      <c r="H135" s="214">
        <f>G135*30</f>
        <v>0</v>
      </c>
      <c r="I135" s="213"/>
      <c r="J135" s="16"/>
      <c r="K135" s="16"/>
      <c r="L135" s="16"/>
      <c r="M135" s="32"/>
      <c r="N135" s="436"/>
      <c r="O135" s="1532"/>
      <c r="P135" s="1533"/>
      <c r="Q135" s="20"/>
      <c r="R135" s="1566"/>
      <c r="S135" s="1567"/>
      <c r="T135" s="20"/>
      <c r="U135" s="5"/>
      <c r="V135" s="107"/>
    </row>
    <row r="136" spans="1:33" s="78" customFormat="1" ht="15.75">
      <c r="A136" s="256" t="s">
        <v>284</v>
      </c>
      <c r="B136" s="29" t="s">
        <v>42</v>
      </c>
      <c r="C136" s="906"/>
      <c r="D136" s="906"/>
      <c r="E136" s="907"/>
      <c r="F136" s="438"/>
      <c r="G136" s="698">
        <v>3</v>
      </c>
      <c r="H136" s="221">
        <f>G136*30</f>
        <v>90</v>
      </c>
      <c r="I136" s="213">
        <v>8</v>
      </c>
      <c r="J136" s="172"/>
      <c r="K136" s="16"/>
      <c r="L136" s="16" t="s">
        <v>257</v>
      </c>
      <c r="M136" s="459">
        <f>H136-I136</f>
        <v>82</v>
      </c>
      <c r="N136" s="181"/>
      <c r="O136" s="1532"/>
      <c r="P136" s="1533"/>
      <c r="Q136" s="461"/>
      <c r="R136" s="1566"/>
      <c r="S136" s="1567"/>
      <c r="T136" s="79" t="s">
        <v>257</v>
      </c>
      <c r="U136" s="8"/>
      <c r="V136" s="107"/>
      <c r="AA136" s="677"/>
      <c r="AG136" s="78">
        <v>3</v>
      </c>
    </row>
    <row r="137" spans="1:34" s="78" customFormat="1" ht="31.5">
      <c r="A137" s="256" t="s">
        <v>286</v>
      </c>
      <c r="B137" s="29" t="s">
        <v>285</v>
      </c>
      <c r="C137" s="906"/>
      <c r="D137" s="906"/>
      <c r="E137" s="908"/>
      <c r="F137" s="437"/>
      <c r="G137" s="698">
        <v>1</v>
      </c>
      <c r="H137" s="221">
        <f>G137*30</f>
        <v>30</v>
      </c>
      <c r="I137" s="212">
        <v>4</v>
      </c>
      <c r="J137" s="16"/>
      <c r="K137" s="16"/>
      <c r="L137" s="16" t="s">
        <v>256</v>
      </c>
      <c r="M137" s="630">
        <v>26</v>
      </c>
      <c r="N137" s="440"/>
      <c r="O137" s="1532"/>
      <c r="P137" s="1533"/>
      <c r="Q137" s="462"/>
      <c r="R137" s="1566"/>
      <c r="S137" s="1567"/>
      <c r="T137" s="462"/>
      <c r="U137" s="16" t="s">
        <v>256</v>
      </c>
      <c r="V137" s="107"/>
      <c r="AA137" s="677"/>
      <c r="AG137" s="78">
        <v>3</v>
      </c>
      <c r="AH137" s="894">
        <f>G101+G104+G107+G110+G111+G114+G118+G121+G124</f>
        <v>61.5</v>
      </c>
    </row>
    <row r="138" spans="1:34" s="78" customFormat="1" ht="16.5" thickBot="1">
      <c r="A138" s="895"/>
      <c r="B138" s="896"/>
      <c r="C138" s="914">
        <f>SUM(C101:C137)</f>
        <v>74.5</v>
      </c>
      <c r="D138" s="914">
        <f>SUM(D101:D137)</f>
        <v>17</v>
      </c>
      <c r="E138" s="914">
        <f>SUM(E101:E137)</f>
        <v>57.5</v>
      </c>
      <c r="F138" s="897"/>
      <c r="G138" s="898"/>
      <c r="H138" s="450"/>
      <c r="I138" s="899"/>
      <c r="J138" s="900"/>
      <c r="K138" s="900"/>
      <c r="L138" s="900"/>
      <c r="M138" s="901"/>
      <c r="N138" s="900"/>
      <c r="O138" s="902"/>
      <c r="P138" s="902"/>
      <c r="Q138" s="903"/>
      <c r="R138" s="900"/>
      <c r="S138" s="900"/>
      <c r="T138" s="903"/>
      <c r="U138" s="900"/>
      <c r="V138" s="552"/>
      <c r="AA138" s="677"/>
      <c r="AH138" s="894"/>
    </row>
    <row r="139" spans="1:22" s="78" customFormat="1" ht="16.5" customHeight="1" thickBot="1">
      <c r="A139" s="1680" t="s">
        <v>293</v>
      </c>
      <c r="B139" s="1681"/>
      <c r="C139" s="1681"/>
      <c r="D139" s="1681"/>
      <c r="E139" s="1681"/>
      <c r="F139" s="1681"/>
      <c r="G139" s="1681"/>
      <c r="H139" s="1681"/>
      <c r="I139" s="1681"/>
      <c r="J139" s="1681"/>
      <c r="K139" s="1681"/>
      <c r="L139" s="1681"/>
      <c r="M139" s="1681"/>
      <c r="N139" s="1681"/>
      <c r="O139" s="1681"/>
      <c r="P139" s="1681"/>
      <c r="Q139" s="1681"/>
      <c r="R139" s="1681"/>
      <c r="S139" s="1681"/>
      <c r="T139" s="1681"/>
      <c r="U139" s="1681"/>
      <c r="V139" s="1682"/>
    </row>
    <row r="140" spans="1:34" ht="31.5">
      <c r="A140" s="479" t="s">
        <v>174</v>
      </c>
      <c r="B140" s="480" t="s">
        <v>338</v>
      </c>
      <c r="C140" s="481"/>
      <c r="D140" s="203">
        <v>4</v>
      </c>
      <c r="E140" s="243"/>
      <c r="F140" s="243"/>
      <c r="G140" s="252">
        <v>3</v>
      </c>
      <c r="H140" s="221">
        <f>G140*30</f>
        <v>90</v>
      </c>
      <c r="I140" s="464">
        <v>12</v>
      </c>
      <c r="J140" s="592">
        <v>4</v>
      </c>
      <c r="K140" s="93" t="s">
        <v>35</v>
      </c>
      <c r="L140" s="93"/>
      <c r="M140" s="475">
        <f>H140-I140</f>
        <v>78</v>
      </c>
      <c r="N140" s="19"/>
      <c r="O140" s="1532"/>
      <c r="P140" s="1533"/>
      <c r="Q140" s="20"/>
      <c r="R140" s="1532" t="s">
        <v>36</v>
      </c>
      <c r="S140" s="1533"/>
      <c r="T140" s="476"/>
      <c r="U140" s="5"/>
      <c r="V140" s="107"/>
      <c r="AG140" s="33">
        <v>2</v>
      </c>
      <c r="AH140" s="816">
        <f>G131+G129+G128+G124+G121+G118+G114+G111+G110+G107+G104+G101+G134</f>
        <v>74.5</v>
      </c>
    </row>
    <row r="141" spans="1:33" ht="15.75">
      <c r="A141" s="479" t="s">
        <v>176</v>
      </c>
      <c r="B141" s="489" t="s">
        <v>339</v>
      </c>
      <c r="C141" s="492"/>
      <c r="D141" s="203">
        <v>5</v>
      </c>
      <c r="E141" s="243"/>
      <c r="F141" s="243"/>
      <c r="G141" s="252">
        <v>3</v>
      </c>
      <c r="H141" s="221">
        <f>G141*30</f>
        <v>90</v>
      </c>
      <c r="I141" s="464">
        <v>12</v>
      </c>
      <c r="J141" s="592">
        <v>4</v>
      </c>
      <c r="K141" s="93" t="s">
        <v>257</v>
      </c>
      <c r="L141" s="93"/>
      <c r="M141" s="475">
        <f>H141-I141</f>
        <v>78</v>
      </c>
      <c r="N141" s="19"/>
      <c r="O141" s="1532"/>
      <c r="P141" s="1533"/>
      <c r="Q141" s="20"/>
      <c r="R141" s="1532"/>
      <c r="S141" s="1533"/>
      <c r="T141" s="87" t="s">
        <v>163</v>
      </c>
      <c r="U141" s="5"/>
      <c r="V141" s="107"/>
      <c r="AG141" s="78">
        <v>3</v>
      </c>
    </row>
    <row r="142" spans="1:33" ht="16.5" thickBot="1">
      <c r="A142" s="479" t="s">
        <v>178</v>
      </c>
      <c r="B142" s="472" t="s">
        <v>343</v>
      </c>
      <c r="C142" s="492"/>
      <c r="D142" s="443">
        <v>6</v>
      </c>
      <c r="E142" s="127"/>
      <c r="F142" s="127"/>
      <c r="G142" s="477">
        <v>3</v>
      </c>
      <c r="H142" s="478">
        <f>G142*30</f>
        <v>90</v>
      </c>
      <c r="I142" s="464">
        <v>12</v>
      </c>
      <c r="J142" s="592">
        <v>4</v>
      </c>
      <c r="K142" s="93" t="s">
        <v>257</v>
      </c>
      <c r="L142" s="93"/>
      <c r="M142" s="475">
        <f>H142-I142</f>
        <v>78</v>
      </c>
      <c r="N142" s="256"/>
      <c r="O142" s="1532"/>
      <c r="P142" s="1533"/>
      <c r="Q142" s="96"/>
      <c r="R142" s="1532"/>
      <c r="S142" s="1533"/>
      <c r="T142" s="497"/>
      <c r="U142" s="87" t="s">
        <v>163</v>
      </c>
      <c r="V142" s="267"/>
      <c r="AG142" s="78">
        <v>3</v>
      </c>
    </row>
    <row r="143" spans="1:22" ht="13.5" thickBot="1">
      <c r="A143" s="1590" t="s">
        <v>180</v>
      </c>
      <c r="B143" s="1693"/>
      <c r="C143" s="1693"/>
      <c r="D143" s="1693"/>
      <c r="E143" s="1693"/>
      <c r="F143" s="1693"/>
      <c r="G143" s="1693"/>
      <c r="H143" s="1693"/>
      <c r="I143" s="1693"/>
      <c r="J143" s="1693"/>
      <c r="K143" s="1693"/>
      <c r="L143" s="1693"/>
      <c r="M143" s="1693"/>
      <c r="N143" s="1693"/>
      <c r="O143" s="1693"/>
      <c r="P143" s="1693"/>
      <c r="Q143" s="1693"/>
      <c r="R143" s="1693"/>
      <c r="S143" s="1693"/>
      <c r="T143" s="1693"/>
      <c r="U143" s="498"/>
      <c r="V143" s="499"/>
    </row>
    <row r="144" spans="1:22" s="78" customFormat="1" ht="31.5">
      <c r="A144" s="479" t="s">
        <v>174</v>
      </c>
      <c r="B144" s="500" t="s">
        <v>340</v>
      </c>
      <c r="C144" s="203"/>
      <c r="D144" s="203">
        <v>4</v>
      </c>
      <c r="E144" s="243"/>
      <c r="F144" s="243"/>
      <c r="G144" s="252">
        <v>3</v>
      </c>
      <c r="H144" s="221">
        <f>G144*30</f>
        <v>90</v>
      </c>
      <c r="I144" s="464">
        <v>12</v>
      </c>
      <c r="J144" s="93" t="s">
        <v>55</v>
      </c>
      <c r="K144" s="93" t="s">
        <v>35</v>
      </c>
      <c r="L144" s="93"/>
      <c r="M144" s="475">
        <f>H144-I144</f>
        <v>78</v>
      </c>
      <c r="N144" s="256"/>
      <c r="O144" s="1532"/>
      <c r="P144" s="1533"/>
      <c r="Q144" s="90"/>
      <c r="R144" s="1532" t="s">
        <v>36</v>
      </c>
      <c r="S144" s="1533"/>
      <c r="T144" s="476"/>
      <c r="U144" s="5"/>
      <c r="V144" s="107"/>
    </row>
    <row r="145" spans="1:22" s="78" customFormat="1" ht="15.75">
      <c r="A145" s="479" t="s">
        <v>176</v>
      </c>
      <c r="B145" s="503" t="s">
        <v>341</v>
      </c>
      <c r="C145" s="203"/>
      <c r="D145" s="203">
        <v>5</v>
      </c>
      <c r="E145" s="243"/>
      <c r="F145" s="243"/>
      <c r="G145" s="252">
        <v>3</v>
      </c>
      <c r="H145" s="221">
        <f>G145*30</f>
        <v>90</v>
      </c>
      <c r="I145" s="464">
        <v>12</v>
      </c>
      <c r="J145" s="93" t="s">
        <v>55</v>
      </c>
      <c r="K145" s="93" t="s">
        <v>257</v>
      </c>
      <c r="L145" s="93"/>
      <c r="M145" s="475">
        <f>H145-I145</f>
        <v>78</v>
      </c>
      <c r="N145" s="256"/>
      <c r="O145" s="1532"/>
      <c r="P145" s="1533"/>
      <c r="Q145" s="90"/>
      <c r="R145" s="1532"/>
      <c r="S145" s="1533"/>
      <c r="T145" s="87" t="s">
        <v>163</v>
      </c>
      <c r="U145" s="5"/>
      <c r="V145" s="107"/>
    </row>
    <row r="146" spans="1:22" s="78" customFormat="1" ht="32.25" thickBot="1">
      <c r="A146" s="479" t="s">
        <v>178</v>
      </c>
      <c r="B146" s="505" t="s">
        <v>342</v>
      </c>
      <c r="C146" s="203"/>
      <c r="D146" s="443">
        <v>6</v>
      </c>
      <c r="E146" s="243"/>
      <c r="F146" s="510"/>
      <c r="G146" s="28">
        <v>3</v>
      </c>
      <c r="H146" s="221">
        <f>G146*30</f>
        <v>90</v>
      </c>
      <c r="I146" s="464">
        <v>12</v>
      </c>
      <c r="J146" s="93" t="s">
        <v>55</v>
      </c>
      <c r="K146" s="93" t="s">
        <v>257</v>
      </c>
      <c r="L146" s="93"/>
      <c r="M146" s="475">
        <f>H146-I146</f>
        <v>78</v>
      </c>
      <c r="N146" s="25"/>
      <c r="O146" s="1578"/>
      <c r="P146" s="1579"/>
      <c r="Q146" s="96"/>
      <c r="R146" s="1538"/>
      <c r="S146" s="1539"/>
      <c r="T146" s="497"/>
      <c r="U146" s="87" t="s">
        <v>163</v>
      </c>
      <c r="V146" s="267"/>
    </row>
    <row r="147" spans="1:34" ht="16.5" thickBot="1">
      <c r="A147" s="1625" t="s">
        <v>152</v>
      </c>
      <c r="B147" s="1626"/>
      <c r="C147" s="1626"/>
      <c r="D147" s="1626"/>
      <c r="E147" s="1626"/>
      <c r="F147" s="1627"/>
      <c r="G147" s="280">
        <f>G146+G145+G144+G131+G129+G128+G124+G121+G118+G114+G111+G110+G107+G104+G101+G134</f>
        <v>83.5</v>
      </c>
      <c r="H147" s="361">
        <f>PRODUCT(G147,30)</f>
        <v>2505</v>
      </c>
      <c r="I147" s="269"/>
      <c r="J147" s="269"/>
      <c r="K147" s="283"/>
      <c r="L147" s="283"/>
      <c r="M147" s="365"/>
      <c r="N147" s="366"/>
      <c r="O147" s="1551"/>
      <c r="P147" s="1552"/>
      <c r="Q147" s="274"/>
      <c r="R147" s="1534"/>
      <c r="S147" s="1535"/>
      <c r="T147" s="27"/>
      <c r="U147" s="26"/>
      <c r="V147" s="584"/>
      <c r="AB147" s="33">
        <f>30*G147</f>
        <v>2505</v>
      </c>
      <c r="AH147" s="33">
        <f>30*G147</f>
        <v>2505</v>
      </c>
    </row>
    <row r="148" spans="1:34" ht="16.5" thickBot="1">
      <c r="A148" s="1628" t="s">
        <v>61</v>
      </c>
      <c r="B148" s="1629"/>
      <c r="C148" s="1629"/>
      <c r="D148" s="1629"/>
      <c r="E148" s="1629"/>
      <c r="F148" s="1630"/>
      <c r="G148" s="268">
        <f>G125+G132+G122+G119+G115+G108+G105+G102</f>
        <v>17</v>
      </c>
      <c r="H148" s="361">
        <f>PRODUCT(G148,30)</f>
        <v>510</v>
      </c>
      <c r="I148" s="511"/>
      <c r="J148" s="367"/>
      <c r="K148" s="367"/>
      <c r="L148" s="367"/>
      <c r="M148" s="368"/>
      <c r="N148" s="271"/>
      <c r="O148" s="1573"/>
      <c r="P148" s="1574"/>
      <c r="Q148" s="272"/>
      <c r="R148" s="1577"/>
      <c r="S148" s="1565"/>
      <c r="T148" s="277"/>
      <c r="U148" s="278"/>
      <c r="V148" s="512"/>
      <c r="AB148" s="33">
        <f>30*G148</f>
        <v>510</v>
      </c>
      <c r="AH148" s="33">
        <f>30*G148</f>
        <v>510</v>
      </c>
    </row>
    <row r="149" spans="1:34" ht="16.5" thickBot="1">
      <c r="A149" s="1635" t="s">
        <v>153</v>
      </c>
      <c r="B149" s="1636"/>
      <c r="C149" s="1636"/>
      <c r="D149" s="1636"/>
      <c r="E149" s="1636"/>
      <c r="F149" s="1637"/>
      <c r="G149" s="268">
        <f>G146+G145+G144+G137+G130+G128+G127+G126+G123+G120+G117+G116+G113+G112+G110+G109+G106+G103+G136+G133</f>
        <v>66.5</v>
      </c>
      <c r="H149" s="361">
        <f>PRODUCT(G149,30)</f>
        <v>1995</v>
      </c>
      <c r="I149" s="513">
        <f>SUM(I101:I137,I140:I142)</f>
        <v>176</v>
      </c>
      <c r="J149" s="513">
        <f>SUM(J101:J137,J140:J142)</f>
        <v>100</v>
      </c>
      <c r="K149" s="632" t="s">
        <v>344</v>
      </c>
      <c r="L149" s="632" t="s">
        <v>345</v>
      </c>
      <c r="M149" s="631">
        <f>SUM(M101:M137,M140:M142)</f>
        <v>1804</v>
      </c>
      <c r="N149" s="514"/>
      <c r="O149" s="2047" t="s">
        <v>36</v>
      </c>
      <c r="P149" s="2048"/>
      <c r="Q149" s="792" t="s">
        <v>346</v>
      </c>
      <c r="R149" s="2047" t="s">
        <v>347</v>
      </c>
      <c r="S149" s="2048"/>
      <c r="T149" s="792" t="s">
        <v>348</v>
      </c>
      <c r="U149" s="793" t="s">
        <v>271</v>
      </c>
      <c r="V149" s="515"/>
      <c r="AB149" s="33">
        <f>30*G149</f>
        <v>1995</v>
      </c>
      <c r="AH149" s="33">
        <f>30*G149</f>
        <v>1995</v>
      </c>
    </row>
    <row r="150" spans="1:22" ht="15.75" hidden="1">
      <c r="A150" s="1678" t="s">
        <v>227</v>
      </c>
      <c r="B150" s="1599"/>
      <c r="C150" s="1599"/>
      <c r="D150" s="1599"/>
      <c r="E150" s="1599"/>
      <c r="F150" s="1599"/>
      <c r="G150" s="1599"/>
      <c r="H150" s="1599"/>
      <c r="I150" s="1599"/>
      <c r="J150" s="1599"/>
      <c r="K150" s="1599"/>
      <c r="L150" s="1599"/>
      <c r="M150" s="1599"/>
      <c r="N150" s="1599"/>
      <c r="O150" s="1599"/>
      <c r="P150" s="1599"/>
      <c r="Q150" s="1599"/>
      <c r="R150" s="1599"/>
      <c r="S150" s="1599"/>
      <c r="T150" s="1599"/>
      <c r="U150" s="1599"/>
      <c r="V150" s="1679"/>
    </row>
    <row r="151" spans="1:35" ht="47.25" hidden="1">
      <c r="A151" s="198"/>
      <c r="B151" s="803" t="s">
        <v>349</v>
      </c>
      <c r="C151" s="198"/>
      <c r="D151" s="198"/>
      <c r="E151" s="198"/>
      <c r="F151" s="198"/>
      <c r="G151" s="198">
        <v>3</v>
      </c>
      <c r="H151" s="796">
        <f aca="true" t="shared" si="8" ref="H151:H169">G151*30</f>
        <v>90</v>
      </c>
      <c r="I151" s="198"/>
      <c r="J151" s="198"/>
      <c r="K151" s="198"/>
      <c r="L151" s="198"/>
      <c r="M151" s="198"/>
      <c r="N151" s="198"/>
      <c r="O151" s="1569"/>
      <c r="P151" s="2088"/>
      <c r="Q151" s="198"/>
      <c r="R151" s="1569"/>
      <c r="S151" s="2088"/>
      <c r="T151" s="198"/>
      <c r="U151" s="198"/>
      <c r="V151" s="198"/>
      <c r="AB151" s="808"/>
      <c r="AH151" s="78" t="s">
        <v>315</v>
      </c>
      <c r="AI151" s="809">
        <f>SUMIF(AG$151:AG$198,1,G$151:G$198)</f>
        <v>4.5</v>
      </c>
    </row>
    <row r="152" spans="1:35" ht="15.75" hidden="1">
      <c r="A152" s="198"/>
      <c r="B152" s="804" t="s">
        <v>41</v>
      </c>
      <c r="C152" s="198"/>
      <c r="D152" s="198"/>
      <c r="E152" s="198"/>
      <c r="F152" s="198"/>
      <c r="G152" s="198">
        <v>1.5</v>
      </c>
      <c r="H152" s="796">
        <f t="shared" si="8"/>
        <v>45</v>
      </c>
      <c r="I152" s="198"/>
      <c r="J152" s="198"/>
      <c r="K152" s="198"/>
      <c r="L152" s="198"/>
      <c r="M152" s="198"/>
      <c r="N152" s="198"/>
      <c r="O152" s="1569"/>
      <c r="P152" s="2088"/>
      <c r="Q152" s="198"/>
      <c r="R152" s="1569"/>
      <c r="S152" s="2088"/>
      <c r="T152" s="198"/>
      <c r="U152" s="198"/>
      <c r="V152" s="198"/>
      <c r="AB152" s="808"/>
      <c r="AH152" s="78" t="s">
        <v>316</v>
      </c>
      <c r="AI152" s="809">
        <f>SUMIF(AG$151:AG$198,2,G$151:G$198)</f>
        <v>39.5</v>
      </c>
    </row>
    <row r="153" spans="1:35" ht="15.75" hidden="1">
      <c r="A153" s="229"/>
      <c r="B153" s="805" t="s">
        <v>42</v>
      </c>
      <c r="C153" s="794"/>
      <c r="D153" s="795">
        <v>5</v>
      </c>
      <c r="E153" s="542"/>
      <c r="F153" s="542"/>
      <c r="G153" s="30">
        <v>1.5</v>
      </c>
      <c r="H153" s="796">
        <f t="shared" si="8"/>
        <v>45</v>
      </c>
      <c r="I153" s="229">
        <v>8</v>
      </c>
      <c r="J153" s="797" t="s">
        <v>256</v>
      </c>
      <c r="K153" s="229" t="s">
        <v>256</v>
      </c>
      <c r="L153" s="798"/>
      <c r="M153" s="799">
        <f>H153-I153</f>
        <v>37</v>
      </c>
      <c r="N153" s="800"/>
      <c r="O153" s="2089"/>
      <c r="P153" s="1753"/>
      <c r="Q153" s="800"/>
      <c r="R153" s="2089"/>
      <c r="S153" s="1753"/>
      <c r="T153" s="802" t="s">
        <v>257</v>
      </c>
      <c r="U153" s="229"/>
      <c r="V153" s="801"/>
      <c r="AB153" s="808"/>
      <c r="AG153" s="33">
        <v>3</v>
      </c>
      <c r="AH153" s="78" t="s">
        <v>22</v>
      </c>
      <c r="AI153" s="809">
        <f>SUMIF(AG$151:AG$198,3,G$151:G$198)</f>
        <v>30</v>
      </c>
    </row>
    <row r="154" spans="1:35" ht="31.5" hidden="1">
      <c r="A154" s="198"/>
      <c r="B154" s="415" t="s">
        <v>229</v>
      </c>
      <c r="C154" s="658">
        <v>6</v>
      </c>
      <c r="D154" s="379"/>
      <c r="E154" s="379"/>
      <c r="F154" s="379"/>
      <c r="G154" s="698">
        <v>4.5</v>
      </c>
      <c r="H154" s="634">
        <f t="shared" si="8"/>
        <v>135</v>
      </c>
      <c r="I154" s="635">
        <v>16</v>
      </c>
      <c r="J154" s="636" t="s">
        <v>266</v>
      </c>
      <c r="K154" s="635" t="s">
        <v>256</v>
      </c>
      <c r="L154" s="637" t="s">
        <v>265</v>
      </c>
      <c r="M154" s="638">
        <f>H154-I154</f>
        <v>119</v>
      </c>
      <c r="N154" s="407"/>
      <c r="O154" s="1569"/>
      <c r="P154" s="1570"/>
      <c r="Q154" s="407"/>
      <c r="R154" s="1569"/>
      <c r="S154" s="1570"/>
      <c r="T154" s="407"/>
      <c r="U154" s="93" t="s">
        <v>162</v>
      </c>
      <c r="V154" s="371"/>
      <c r="AB154" s="808"/>
      <c r="AG154" s="33">
        <v>3</v>
      </c>
      <c r="AH154" s="78"/>
      <c r="AI154" s="809">
        <f>SUM(AI151:AI153)</f>
        <v>74</v>
      </c>
    </row>
    <row r="155" spans="1:28" ht="31.5" hidden="1">
      <c r="A155" s="198"/>
      <c r="B155" s="415" t="s">
        <v>230</v>
      </c>
      <c r="C155" s="346"/>
      <c r="D155" s="84"/>
      <c r="E155" s="84"/>
      <c r="F155" s="403"/>
      <c r="G155" s="698">
        <v>5</v>
      </c>
      <c r="H155" s="402">
        <f t="shared" si="8"/>
        <v>150</v>
      </c>
      <c r="I155" s="635"/>
      <c r="J155" s="635"/>
      <c r="K155" s="639"/>
      <c r="L155" s="640"/>
      <c r="M155" s="638"/>
      <c r="N155" s="407"/>
      <c r="O155" s="1569"/>
      <c r="P155" s="1570"/>
      <c r="Q155" s="407"/>
      <c r="R155" s="1569"/>
      <c r="S155" s="1570"/>
      <c r="T155" s="407"/>
      <c r="U155" s="198"/>
      <c r="V155" s="371"/>
      <c r="AB155" s="808"/>
    </row>
    <row r="156" spans="1:28" ht="15.75" hidden="1">
      <c r="A156" s="198"/>
      <c r="B156" s="416" t="s">
        <v>41</v>
      </c>
      <c r="C156" s="346"/>
      <c r="D156" s="84"/>
      <c r="E156" s="84"/>
      <c r="F156" s="403"/>
      <c r="G156" s="699">
        <v>1</v>
      </c>
      <c r="H156" s="258">
        <f t="shared" si="8"/>
        <v>30</v>
      </c>
      <c r="I156" s="635"/>
      <c r="J156" s="635"/>
      <c r="K156" s="635"/>
      <c r="L156" s="635"/>
      <c r="M156" s="638"/>
      <c r="N156" s="407"/>
      <c r="O156" s="1569"/>
      <c r="P156" s="1570"/>
      <c r="Q156" s="407"/>
      <c r="R156" s="1569"/>
      <c r="S156" s="1570"/>
      <c r="T156" s="407"/>
      <c r="U156" s="198"/>
      <c r="V156" s="371"/>
      <c r="AB156" s="808"/>
    </row>
    <row r="157" spans="1:33" ht="15.75" hidden="1">
      <c r="A157" s="198"/>
      <c r="B157" s="393" t="s">
        <v>42</v>
      </c>
      <c r="C157" s="346">
        <v>5</v>
      </c>
      <c r="D157" s="84"/>
      <c r="E157" s="84"/>
      <c r="F157" s="403"/>
      <c r="G157" s="698">
        <v>4</v>
      </c>
      <c r="H157" s="634">
        <f t="shared" si="8"/>
        <v>120</v>
      </c>
      <c r="I157" s="635">
        <v>16</v>
      </c>
      <c r="J157" s="636" t="s">
        <v>266</v>
      </c>
      <c r="K157" s="635" t="s">
        <v>256</v>
      </c>
      <c r="L157" s="635" t="s">
        <v>265</v>
      </c>
      <c r="M157" s="638">
        <f>H157-I157</f>
        <v>104</v>
      </c>
      <c r="N157" s="407"/>
      <c r="O157" s="1569"/>
      <c r="P157" s="1570"/>
      <c r="Q157" s="407"/>
      <c r="R157" s="1569"/>
      <c r="S157" s="1570"/>
      <c r="T157" s="806" t="s">
        <v>162</v>
      </c>
      <c r="V157" s="371"/>
      <c r="AB157" s="808"/>
      <c r="AG157" s="33">
        <v>3</v>
      </c>
    </row>
    <row r="158" spans="1:28" ht="31.5" hidden="1">
      <c r="A158" s="198"/>
      <c r="B158" s="417" t="s">
        <v>231</v>
      </c>
      <c r="C158" s="346"/>
      <c r="D158" s="84"/>
      <c r="E158" s="84"/>
      <c r="F158" s="404"/>
      <c r="G158" s="665">
        <v>6.5</v>
      </c>
      <c r="H158" s="402">
        <f t="shared" si="8"/>
        <v>195</v>
      </c>
      <c r="I158" s="198"/>
      <c r="J158" s="198"/>
      <c r="K158" s="198"/>
      <c r="L158" s="198"/>
      <c r="M158" s="412"/>
      <c r="N158" s="407"/>
      <c r="O158" s="1569"/>
      <c r="P158" s="1570"/>
      <c r="Q158" s="407"/>
      <c r="R158" s="1569"/>
      <c r="S158" s="1570"/>
      <c r="T158" s="407"/>
      <c r="U158" s="198"/>
      <c r="V158" s="371"/>
      <c r="AB158" s="808"/>
    </row>
    <row r="159" spans="1:28" ht="15.75" hidden="1">
      <c r="A159" s="198"/>
      <c r="B159" s="416" t="s">
        <v>41</v>
      </c>
      <c r="C159" s="346"/>
      <c r="D159" s="84"/>
      <c r="E159" s="84"/>
      <c r="F159" s="404"/>
      <c r="G159" s="665">
        <v>1.5</v>
      </c>
      <c r="H159" s="258">
        <f t="shared" si="8"/>
        <v>45</v>
      </c>
      <c r="I159" s="198"/>
      <c r="J159" s="198"/>
      <c r="K159" s="198"/>
      <c r="L159" s="198"/>
      <c r="M159" s="412"/>
      <c r="N159" s="407"/>
      <c r="O159" s="1569"/>
      <c r="P159" s="1570"/>
      <c r="Q159" s="407"/>
      <c r="R159" s="1569"/>
      <c r="S159" s="1570"/>
      <c r="T159" s="407"/>
      <c r="U159" s="198"/>
      <c r="V159" s="371"/>
      <c r="AB159" s="808"/>
    </row>
    <row r="160" spans="1:33" ht="15.75" hidden="1">
      <c r="A160" s="198"/>
      <c r="B160" s="393" t="s">
        <v>42</v>
      </c>
      <c r="C160" s="346">
        <v>4</v>
      </c>
      <c r="D160" s="84"/>
      <c r="E160" s="84"/>
      <c r="F160" s="404"/>
      <c r="G160" s="660">
        <v>4</v>
      </c>
      <c r="H160" s="634">
        <f t="shared" si="8"/>
        <v>120</v>
      </c>
      <c r="I160" s="635">
        <v>12</v>
      </c>
      <c r="J160" s="636" t="s">
        <v>350</v>
      </c>
      <c r="K160" s="636" t="s">
        <v>301</v>
      </c>
      <c r="L160" s="635"/>
      <c r="M160" s="638">
        <f>H160-I160</f>
        <v>108</v>
      </c>
      <c r="N160" s="407"/>
      <c r="O160" s="1569"/>
      <c r="P160" s="1570"/>
      <c r="Q160" s="407"/>
      <c r="R160" s="1566" t="s">
        <v>36</v>
      </c>
      <c r="S160" s="1567"/>
      <c r="T160" s="407"/>
      <c r="U160" s="198"/>
      <c r="V160" s="371"/>
      <c r="AB160" s="808"/>
      <c r="AG160" s="33">
        <v>2</v>
      </c>
    </row>
    <row r="161" spans="1:33" ht="15.75" hidden="1">
      <c r="A161" s="198"/>
      <c r="B161" s="415" t="s">
        <v>232</v>
      </c>
      <c r="C161" s="346"/>
      <c r="D161" s="84"/>
      <c r="E161" s="84"/>
      <c r="F161" s="403">
        <v>4</v>
      </c>
      <c r="G161" s="660">
        <v>1</v>
      </c>
      <c r="H161" s="402">
        <f t="shared" si="8"/>
        <v>30</v>
      </c>
      <c r="I161" s="635">
        <v>8</v>
      </c>
      <c r="J161" s="635"/>
      <c r="K161" s="635"/>
      <c r="L161" s="636" t="s">
        <v>35</v>
      </c>
      <c r="M161" s="638">
        <f>H161-I161</f>
        <v>22</v>
      </c>
      <c r="N161" s="407"/>
      <c r="O161" s="1569"/>
      <c r="P161" s="1570"/>
      <c r="Q161" s="407"/>
      <c r="R161" s="1566" t="s">
        <v>35</v>
      </c>
      <c r="S161" s="1567"/>
      <c r="T161" s="407"/>
      <c r="U161" s="198"/>
      <c r="V161" s="371"/>
      <c r="AB161" s="808"/>
      <c r="AG161" s="33">
        <v>2</v>
      </c>
    </row>
    <row r="162" spans="1:28" ht="15.75" hidden="1">
      <c r="A162" s="198"/>
      <c r="B162" s="417" t="s">
        <v>233</v>
      </c>
      <c r="C162" s="346"/>
      <c r="D162" s="84"/>
      <c r="E162" s="84"/>
      <c r="F162" s="404"/>
      <c r="G162" s="699">
        <v>4.5</v>
      </c>
      <c r="H162" s="402">
        <f t="shared" si="8"/>
        <v>135</v>
      </c>
      <c r="I162" s="198"/>
      <c r="J162" s="198"/>
      <c r="K162" s="198"/>
      <c r="L162" s="198"/>
      <c r="M162" s="412"/>
      <c r="N162" s="407"/>
      <c r="O162" s="1569"/>
      <c r="P162" s="1570"/>
      <c r="Q162" s="407"/>
      <c r="R162" s="1569"/>
      <c r="S162" s="1570"/>
      <c r="T162" s="407"/>
      <c r="U162" s="198"/>
      <c r="V162" s="371"/>
      <c r="AB162" s="808"/>
    </row>
    <row r="163" spans="1:28" ht="15.75" hidden="1">
      <c r="A163" s="198"/>
      <c r="B163" s="416" t="s">
        <v>41</v>
      </c>
      <c r="C163" s="346"/>
      <c r="D163" s="84"/>
      <c r="E163" s="84"/>
      <c r="F163" s="404"/>
      <c r="G163" s="699">
        <v>2</v>
      </c>
      <c r="H163" s="402">
        <f t="shared" si="8"/>
        <v>60</v>
      </c>
      <c r="I163" s="198"/>
      <c r="J163" s="198"/>
      <c r="K163" s="198"/>
      <c r="L163" s="198"/>
      <c r="M163" s="412"/>
      <c r="N163" s="407"/>
      <c r="O163" s="1569"/>
      <c r="P163" s="1570"/>
      <c r="Q163" s="407"/>
      <c r="R163" s="1569"/>
      <c r="S163" s="1570"/>
      <c r="T163" s="407"/>
      <c r="U163" s="198"/>
      <c r="V163" s="371"/>
      <c r="AB163" s="808"/>
    </row>
    <row r="164" spans="1:33" ht="15.75" hidden="1">
      <c r="A164" s="198"/>
      <c r="B164" s="393" t="s">
        <v>42</v>
      </c>
      <c r="C164" s="346"/>
      <c r="D164" s="84">
        <v>4</v>
      </c>
      <c r="E164" s="84"/>
      <c r="F164" s="404"/>
      <c r="G164" s="698">
        <v>2.5</v>
      </c>
      <c r="H164" s="402">
        <f t="shared" si="8"/>
        <v>75</v>
      </c>
      <c r="I164" s="198">
        <v>12</v>
      </c>
      <c r="J164" s="131" t="s">
        <v>350</v>
      </c>
      <c r="K164" s="198" t="s">
        <v>351</v>
      </c>
      <c r="M164" s="412">
        <f>H164-I164</f>
        <v>63</v>
      </c>
      <c r="N164" s="407"/>
      <c r="O164" s="1569"/>
      <c r="P164" s="1570"/>
      <c r="Q164" s="407"/>
      <c r="R164" s="1566" t="s">
        <v>36</v>
      </c>
      <c r="S164" s="1567"/>
      <c r="T164" s="407"/>
      <c r="U164" s="198"/>
      <c r="V164" s="371"/>
      <c r="AB164" s="808"/>
      <c r="AG164" s="33">
        <v>2</v>
      </c>
    </row>
    <row r="165" spans="1:33" ht="15.75" hidden="1">
      <c r="A165" s="89"/>
      <c r="B165" s="417" t="s">
        <v>239</v>
      </c>
      <c r="C165" s="346"/>
      <c r="D165" s="84">
        <v>4</v>
      </c>
      <c r="E165" s="84"/>
      <c r="F165" s="404"/>
      <c r="G165" s="698">
        <v>4</v>
      </c>
      <c r="H165" s="402">
        <f t="shared" si="8"/>
        <v>120</v>
      </c>
      <c r="I165" s="642">
        <v>8</v>
      </c>
      <c r="J165" s="636" t="s">
        <v>327</v>
      </c>
      <c r="K165" s="642"/>
      <c r="L165" s="636" t="s">
        <v>352</v>
      </c>
      <c r="M165" s="412">
        <f>H165-I165</f>
        <v>112</v>
      </c>
      <c r="N165" s="347"/>
      <c r="O165" s="1569"/>
      <c r="P165" s="1570"/>
      <c r="Q165" s="347"/>
      <c r="R165" s="1566" t="s">
        <v>257</v>
      </c>
      <c r="S165" s="1567"/>
      <c r="T165" s="347"/>
      <c r="U165" s="372"/>
      <c r="V165" s="419"/>
      <c r="AB165" s="808"/>
      <c r="AG165" s="33">
        <v>2</v>
      </c>
    </row>
    <row r="166" spans="1:28" ht="31.5" hidden="1">
      <c r="A166" s="89"/>
      <c r="B166" s="415" t="s">
        <v>234</v>
      </c>
      <c r="C166" s="346"/>
      <c r="D166" s="84"/>
      <c r="E166" s="84"/>
      <c r="F166" s="403"/>
      <c r="G166" s="699">
        <v>8.5</v>
      </c>
      <c r="H166" s="402">
        <f t="shared" si="8"/>
        <v>255</v>
      </c>
      <c r="I166" s="198"/>
      <c r="J166" s="198"/>
      <c r="K166" s="198"/>
      <c r="L166" s="198"/>
      <c r="M166" s="412"/>
      <c r="N166" s="407"/>
      <c r="O166" s="1569"/>
      <c r="P166" s="1570"/>
      <c r="Q166" s="407"/>
      <c r="R166" s="1569"/>
      <c r="S166" s="1570"/>
      <c r="T166" s="407"/>
      <c r="U166" s="198"/>
      <c r="V166" s="371"/>
      <c r="AB166" s="808"/>
    </row>
    <row r="167" spans="1:28" ht="15.75" hidden="1">
      <c r="A167" s="89"/>
      <c r="B167" s="416" t="s">
        <v>41</v>
      </c>
      <c r="C167" s="346"/>
      <c r="D167" s="84"/>
      <c r="E167" s="84"/>
      <c r="F167" s="403"/>
      <c r="G167" s="699">
        <v>2.5</v>
      </c>
      <c r="H167" s="402">
        <f t="shared" si="8"/>
        <v>75</v>
      </c>
      <c r="I167" s="198"/>
      <c r="J167" s="198"/>
      <c r="K167" s="198"/>
      <c r="L167" s="198"/>
      <c r="M167" s="412"/>
      <c r="N167" s="407"/>
      <c r="O167" s="1569"/>
      <c r="P167" s="1570"/>
      <c r="Q167" s="407"/>
      <c r="R167" s="1569"/>
      <c r="S167" s="1570"/>
      <c r="T167" s="407"/>
      <c r="U167" s="198"/>
      <c r="V167" s="371"/>
      <c r="AB167" s="808"/>
    </row>
    <row r="168" spans="1:28" ht="15.75" hidden="1">
      <c r="A168" s="89"/>
      <c r="B168" s="393" t="s">
        <v>42</v>
      </c>
      <c r="C168" s="346"/>
      <c r="D168" s="84"/>
      <c r="E168" s="84"/>
      <c r="F168" s="404"/>
      <c r="G168" s="698">
        <v>6</v>
      </c>
      <c r="H168" s="402">
        <f t="shared" si="8"/>
        <v>180</v>
      </c>
      <c r="I168" s="198"/>
      <c r="J168" s="131"/>
      <c r="K168" s="131"/>
      <c r="L168" s="198"/>
      <c r="M168" s="412"/>
      <c r="N168" s="407"/>
      <c r="O168" s="1569"/>
      <c r="P168" s="1570"/>
      <c r="Q168" s="407"/>
      <c r="R168" s="1569"/>
      <c r="S168" s="1570"/>
      <c r="T168" s="93"/>
      <c r="U168" s="198"/>
      <c r="V168" s="371"/>
      <c r="AB168" s="808"/>
    </row>
    <row r="169" spans="1:33" ht="15.75" hidden="1">
      <c r="A169" s="89"/>
      <c r="B169" s="415" t="s">
        <v>235</v>
      </c>
      <c r="C169" s="346">
        <v>6</v>
      </c>
      <c r="D169" s="84"/>
      <c r="E169" s="84"/>
      <c r="F169" s="405"/>
      <c r="G169" s="807">
        <v>5</v>
      </c>
      <c r="H169" s="402">
        <f t="shared" si="8"/>
        <v>150</v>
      </c>
      <c r="I169" s="635">
        <v>16</v>
      </c>
      <c r="J169" s="635" t="s">
        <v>257</v>
      </c>
      <c r="K169" s="636" t="s">
        <v>35</v>
      </c>
      <c r="L169" s="198"/>
      <c r="M169" s="412">
        <f>H169-I169</f>
        <v>134</v>
      </c>
      <c r="N169" s="407"/>
      <c r="O169" s="1569"/>
      <c r="P169" s="1570"/>
      <c r="Q169" s="407"/>
      <c r="R169" s="1569"/>
      <c r="S169" s="1570"/>
      <c r="T169" s="407"/>
      <c r="U169" s="806" t="s">
        <v>162</v>
      </c>
      <c r="V169" s="371"/>
      <c r="AB169" s="808"/>
      <c r="AG169" s="33">
        <v>3</v>
      </c>
    </row>
    <row r="170" spans="1:33" ht="15.75" hidden="1">
      <c r="A170" s="89"/>
      <c r="B170" s="415" t="s">
        <v>236</v>
      </c>
      <c r="C170" s="346"/>
      <c r="D170" s="84"/>
      <c r="E170" s="84"/>
      <c r="F170" s="403">
        <v>6</v>
      </c>
      <c r="G170" s="807">
        <v>1</v>
      </c>
      <c r="H170" s="634">
        <f>G170*30</f>
        <v>30</v>
      </c>
      <c r="I170" s="635">
        <v>8</v>
      </c>
      <c r="J170" s="635"/>
      <c r="K170" s="635"/>
      <c r="L170" s="636" t="s">
        <v>35</v>
      </c>
      <c r="M170" s="638">
        <f>H170-I170</f>
        <v>22</v>
      </c>
      <c r="N170" s="407"/>
      <c r="O170" s="1569"/>
      <c r="P170" s="1570"/>
      <c r="Q170" s="407"/>
      <c r="R170" s="1569"/>
      <c r="S170" s="1570"/>
      <c r="T170" s="407"/>
      <c r="U170" s="806" t="s">
        <v>35</v>
      </c>
      <c r="V170" s="371"/>
      <c r="AB170" s="808"/>
      <c r="AG170" s="33">
        <v>3</v>
      </c>
    </row>
    <row r="171" spans="1:28" ht="15.75" hidden="1">
      <c r="A171" s="372"/>
      <c r="B171" s="415" t="s">
        <v>179</v>
      </c>
      <c r="C171" s="346"/>
      <c r="D171" s="84"/>
      <c r="E171" s="84"/>
      <c r="F171" s="403"/>
      <c r="G171" s="665">
        <v>3</v>
      </c>
      <c r="H171" s="402">
        <f aca="true" t="shared" si="9" ref="H171:H193">G171*30</f>
        <v>90</v>
      </c>
      <c r="I171" s="372"/>
      <c r="J171" s="372"/>
      <c r="K171" s="372"/>
      <c r="L171" s="372"/>
      <c r="M171" s="412"/>
      <c r="N171" s="418"/>
      <c r="O171" s="1569"/>
      <c r="P171" s="1570"/>
      <c r="Q171" s="418"/>
      <c r="R171" s="1569"/>
      <c r="S171" s="1570"/>
      <c r="T171" s="418"/>
      <c r="U171" s="372"/>
      <c r="V171" s="419"/>
      <c r="AB171" s="808"/>
    </row>
    <row r="172" spans="1:28" ht="15.75" hidden="1">
      <c r="A172" s="372"/>
      <c r="B172" s="416" t="s">
        <v>41</v>
      </c>
      <c r="C172" s="346"/>
      <c r="D172" s="84"/>
      <c r="E172" s="84"/>
      <c r="F172" s="403"/>
      <c r="G172" s="665">
        <v>0.5</v>
      </c>
      <c r="H172" s="258">
        <f t="shared" si="9"/>
        <v>15</v>
      </c>
      <c r="I172" s="372"/>
      <c r="J172" s="372"/>
      <c r="K172" s="372"/>
      <c r="L172" s="372"/>
      <c r="M172" s="412"/>
      <c r="N172" s="418"/>
      <c r="O172" s="1569"/>
      <c r="P172" s="1570"/>
      <c r="Q172" s="418"/>
      <c r="R172" s="1569"/>
      <c r="S172" s="1570"/>
      <c r="T172" s="418"/>
      <c r="U172" s="372"/>
      <c r="V172" s="419"/>
      <c r="AB172" s="808"/>
    </row>
    <row r="173" spans="1:33" ht="15.75" hidden="1">
      <c r="A173" s="372"/>
      <c r="B173" s="393" t="s">
        <v>76</v>
      </c>
      <c r="C173" s="346"/>
      <c r="D173" s="85">
        <v>3</v>
      </c>
      <c r="E173" s="85"/>
      <c r="F173" s="406"/>
      <c r="G173" s="660">
        <v>2.5</v>
      </c>
      <c r="H173" s="402">
        <f t="shared" si="9"/>
        <v>75</v>
      </c>
      <c r="I173" s="374">
        <v>8</v>
      </c>
      <c r="J173" s="374" t="s">
        <v>256</v>
      </c>
      <c r="K173" s="374" t="s">
        <v>37</v>
      </c>
      <c r="L173" s="372"/>
      <c r="M173" s="412">
        <f>H173-I173</f>
        <v>67</v>
      </c>
      <c r="N173" s="418"/>
      <c r="O173" s="1569"/>
      <c r="P173" s="1570"/>
      <c r="Q173" s="93" t="s">
        <v>35</v>
      </c>
      <c r="R173" s="1569"/>
      <c r="S173" s="1570"/>
      <c r="T173" s="418"/>
      <c r="U173" s="372"/>
      <c r="V173" s="419"/>
      <c r="AB173" s="808"/>
      <c r="AG173" s="33">
        <v>2</v>
      </c>
    </row>
    <row r="174" spans="1:28" ht="31.5" hidden="1">
      <c r="A174" s="372"/>
      <c r="B174" s="417" t="s">
        <v>237</v>
      </c>
      <c r="C174" s="347"/>
      <c r="D174" s="85"/>
      <c r="E174" s="85"/>
      <c r="F174" s="405"/>
      <c r="G174" s="698">
        <v>6</v>
      </c>
      <c r="H174" s="402">
        <f t="shared" si="9"/>
        <v>180</v>
      </c>
      <c r="I174" s="375"/>
      <c r="J174" s="372"/>
      <c r="K174" s="372"/>
      <c r="L174" s="372"/>
      <c r="M174" s="412"/>
      <c r="N174" s="418"/>
      <c r="O174" s="1569"/>
      <c r="P174" s="1570"/>
      <c r="Q174" s="418"/>
      <c r="R174" s="1569"/>
      <c r="S174" s="1570"/>
      <c r="T174" s="418"/>
      <c r="U174" s="372"/>
      <c r="V174" s="419"/>
      <c r="AB174" s="808"/>
    </row>
    <row r="175" spans="1:28" ht="15.75" hidden="1">
      <c r="A175" s="372"/>
      <c r="B175" s="416" t="s">
        <v>41</v>
      </c>
      <c r="C175" s="346"/>
      <c r="D175" s="84"/>
      <c r="E175" s="84"/>
      <c r="F175" s="404"/>
      <c r="G175" s="699">
        <v>1</v>
      </c>
      <c r="H175" s="258">
        <f t="shared" si="9"/>
        <v>30</v>
      </c>
      <c r="I175" s="375"/>
      <c r="J175" s="372"/>
      <c r="K175" s="372"/>
      <c r="L175" s="372"/>
      <c r="M175" s="412"/>
      <c r="N175" s="418"/>
      <c r="O175" s="1569"/>
      <c r="P175" s="1570"/>
      <c r="Q175" s="418"/>
      <c r="R175" s="1569"/>
      <c r="S175" s="1570"/>
      <c r="T175" s="418"/>
      <c r="U175" s="372"/>
      <c r="V175" s="419"/>
      <c r="AB175" s="808"/>
    </row>
    <row r="176" spans="1:33" ht="15.75" hidden="1">
      <c r="A176" s="372"/>
      <c r="B176" s="393" t="s">
        <v>42</v>
      </c>
      <c r="C176" s="347">
        <v>4</v>
      </c>
      <c r="D176" s="85"/>
      <c r="E176" s="85"/>
      <c r="F176" s="406"/>
      <c r="G176" s="698">
        <v>5</v>
      </c>
      <c r="H176" s="402">
        <f t="shared" si="9"/>
        <v>150</v>
      </c>
      <c r="I176" s="644">
        <v>12</v>
      </c>
      <c r="J176" s="636" t="s">
        <v>350</v>
      </c>
      <c r="K176" s="636" t="s">
        <v>301</v>
      </c>
      <c r="L176" s="635">
        <v>0</v>
      </c>
      <c r="M176" s="412">
        <f>H176-I176</f>
        <v>138</v>
      </c>
      <c r="N176" s="418"/>
      <c r="O176" s="1569"/>
      <c r="P176" s="1570"/>
      <c r="Q176" s="418"/>
      <c r="R176" s="1566" t="s">
        <v>36</v>
      </c>
      <c r="S176" s="1568"/>
      <c r="T176" s="418"/>
      <c r="U176" s="372"/>
      <c r="V176" s="419"/>
      <c r="AB176" s="808"/>
      <c r="AG176" s="33">
        <v>2</v>
      </c>
    </row>
    <row r="177" spans="1:28" ht="15.75" hidden="1">
      <c r="A177" s="372"/>
      <c r="B177" s="516" t="s">
        <v>238</v>
      </c>
      <c r="C177" s="346"/>
      <c r="D177" s="84"/>
      <c r="E177" s="84"/>
      <c r="F177" s="404"/>
      <c r="G177" s="699">
        <v>3</v>
      </c>
      <c r="H177" s="402">
        <f t="shared" si="9"/>
        <v>90</v>
      </c>
      <c r="I177" s="375"/>
      <c r="J177" s="517"/>
      <c r="K177" s="372"/>
      <c r="L177" s="372"/>
      <c r="M177" s="412"/>
      <c r="N177" s="418"/>
      <c r="O177" s="1569"/>
      <c r="P177" s="1570"/>
      <c r="Q177" s="418"/>
      <c r="R177" s="1559"/>
      <c r="S177" s="1560"/>
      <c r="T177" s="418"/>
      <c r="U177" s="372"/>
      <c r="V177" s="419"/>
      <c r="AB177" s="808"/>
    </row>
    <row r="178" spans="1:28" ht="15.75" hidden="1">
      <c r="A178" s="372"/>
      <c r="B178" s="416" t="s">
        <v>41</v>
      </c>
      <c r="C178" s="346"/>
      <c r="D178" s="84"/>
      <c r="E178" s="84"/>
      <c r="F178" s="404"/>
      <c r="G178" s="699">
        <v>0.5</v>
      </c>
      <c r="H178" s="402">
        <f t="shared" si="9"/>
        <v>15</v>
      </c>
      <c r="I178" s="375"/>
      <c r="J178" s="517"/>
      <c r="K178" s="372"/>
      <c r="L178" s="372"/>
      <c r="M178" s="412"/>
      <c r="N178" s="418"/>
      <c r="O178" s="1569"/>
      <c r="P178" s="1570"/>
      <c r="Q178" s="418"/>
      <c r="R178" s="1559"/>
      <c r="S178" s="1560"/>
      <c r="T178" s="418"/>
      <c r="U178" s="372"/>
      <c r="V178" s="419"/>
      <c r="AB178" s="808"/>
    </row>
    <row r="179" spans="1:33" ht="15.75" hidden="1">
      <c r="A179" s="372"/>
      <c r="B179" s="393" t="s">
        <v>42</v>
      </c>
      <c r="C179" s="346"/>
      <c r="D179" s="84">
        <v>5</v>
      </c>
      <c r="E179" s="84"/>
      <c r="F179" s="404"/>
      <c r="G179" s="698">
        <v>2.5</v>
      </c>
      <c r="H179" s="402">
        <f t="shared" si="9"/>
        <v>75</v>
      </c>
      <c r="I179" s="374">
        <v>8</v>
      </c>
      <c r="J179" s="374" t="s">
        <v>256</v>
      </c>
      <c r="K179" s="374" t="s">
        <v>256</v>
      </c>
      <c r="L179" s="372"/>
      <c r="M179" s="412">
        <f>H179-I179</f>
        <v>67</v>
      </c>
      <c r="N179" s="418"/>
      <c r="O179" s="1569"/>
      <c r="P179" s="1570"/>
      <c r="Q179" s="418"/>
      <c r="R179" s="1559"/>
      <c r="S179" s="1560"/>
      <c r="T179" s="93" t="s">
        <v>257</v>
      </c>
      <c r="U179" s="372"/>
      <c r="V179" s="419"/>
      <c r="AB179" s="808"/>
      <c r="AG179" s="33">
        <v>3</v>
      </c>
    </row>
    <row r="180" spans="1:33" ht="15.75" hidden="1">
      <c r="A180" s="372"/>
      <c r="B180" s="415" t="s">
        <v>240</v>
      </c>
      <c r="C180" s="346">
        <v>6</v>
      </c>
      <c r="D180" s="84"/>
      <c r="E180" s="84"/>
      <c r="F180" s="403"/>
      <c r="G180" s="28">
        <v>4.5</v>
      </c>
      <c r="H180" s="402">
        <f t="shared" si="9"/>
        <v>135</v>
      </c>
      <c r="I180" s="644">
        <v>16</v>
      </c>
      <c r="J180" s="636" t="s">
        <v>36</v>
      </c>
      <c r="K180" s="644" t="s">
        <v>256</v>
      </c>
      <c r="L180" s="372"/>
      <c r="M180" s="412">
        <f>H180-I180</f>
        <v>119</v>
      </c>
      <c r="N180" s="418"/>
      <c r="O180" s="1569"/>
      <c r="P180" s="1570"/>
      <c r="Q180" s="418"/>
      <c r="R180" s="1559"/>
      <c r="S180" s="1560"/>
      <c r="T180" s="418"/>
      <c r="U180" s="93" t="s">
        <v>162</v>
      </c>
      <c r="V180" s="419"/>
      <c r="AB180" s="808"/>
      <c r="AG180" s="33">
        <v>3</v>
      </c>
    </row>
    <row r="181" spans="1:28" ht="31.5" hidden="1">
      <c r="A181" s="372"/>
      <c r="B181" s="516" t="s">
        <v>241</v>
      </c>
      <c r="C181" s="346"/>
      <c r="D181" s="84"/>
      <c r="E181" s="84"/>
      <c r="F181" s="404"/>
      <c r="G181" s="699">
        <v>8</v>
      </c>
      <c r="H181" s="402">
        <f t="shared" si="9"/>
        <v>240</v>
      </c>
      <c r="I181" s="375"/>
      <c r="J181" s="517"/>
      <c r="K181" s="372"/>
      <c r="L181" s="372"/>
      <c r="M181" s="412"/>
      <c r="N181" s="418"/>
      <c r="O181" s="1569"/>
      <c r="P181" s="1570"/>
      <c r="Q181" s="418"/>
      <c r="R181" s="1559"/>
      <c r="S181" s="1560"/>
      <c r="T181" s="418"/>
      <c r="U181" s="372"/>
      <c r="V181" s="419"/>
      <c r="AB181" s="808"/>
    </row>
    <row r="182" spans="1:28" ht="15.75" hidden="1">
      <c r="A182" s="372"/>
      <c r="B182" s="518" t="s">
        <v>41</v>
      </c>
      <c r="C182" s="346"/>
      <c r="D182" s="84"/>
      <c r="E182" s="84"/>
      <c r="F182" s="404"/>
      <c r="G182" s="699">
        <v>3</v>
      </c>
      <c r="H182" s="402">
        <f t="shared" si="9"/>
        <v>90</v>
      </c>
      <c r="I182" s="375"/>
      <c r="J182" s="517"/>
      <c r="K182" s="372"/>
      <c r="L182" s="372"/>
      <c r="M182" s="412"/>
      <c r="N182" s="418"/>
      <c r="O182" s="1569"/>
      <c r="P182" s="1570"/>
      <c r="Q182" s="418"/>
      <c r="R182" s="1559"/>
      <c r="S182" s="1560"/>
      <c r="T182" s="418"/>
      <c r="U182" s="372"/>
      <c r="V182" s="419"/>
      <c r="AB182" s="808"/>
    </row>
    <row r="183" spans="1:33" ht="15.75" hidden="1">
      <c r="A183" s="372"/>
      <c r="B183" s="393" t="s">
        <v>42</v>
      </c>
      <c r="C183" s="346">
        <v>3</v>
      </c>
      <c r="D183" s="84"/>
      <c r="E183" s="84"/>
      <c r="F183" s="404"/>
      <c r="G183" s="698">
        <v>5</v>
      </c>
      <c r="H183" s="634">
        <f t="shared" si="9"/>
        <v>150</v>
      </c>
      <c r="I183" s="644">
        <v>12</v>
      </c>
      <c r="J183" s="636" t="s">
        <v>350</v>
      </c>
      <c r="K183" s="636" t="s">
        <v>301</v>
      </c>
      <c r="L183" s="645"/>
      <c r="M183" s="638">
        <f>H183-I183</f>
        <v>138</v>
      </c>
      <c r="N183" s="418"/>
      <c r="O183" s="1569"/>
      <c r="P183" s="1570"/>
      <c r="Q183" s="93" t="s">
        <v>36</v>
      </c>
      <c r="R183" s="1559"/>
      <c r="S183" s="1560"/>
      <c r="T183" s="418"/>
      <c r="U183" s="372"/>
      <c r="V183" s="419"/>
      <c r="AB183" s="808"/>
      <c r="AG183" s="33">
        <v>2</v>
      </c>
    </row>
    <row r="184" spans="1:28" ht="31.5" hidden="1">
      <c r="A184" s="89"/>
      <c r="B184" s="516" t="s">
        <v>242</v>
      </c>
      <c r="C184" s="346"/>
      <c r="D184" s="84"/>
      <c r="E184" s="84"/>
      <c r="F184" s="404"/>
      <c r="G184" s="665">
        <v>8</v>
      </c>
      <c r="H184" s="258">
        <f t="shared" si="9"/>
        <v>240</v>
      </c>
      <c r="I184" s="84"/>
      <c r="J184" s="84"/>
      <c r="K184" s="84"/>
      <c r="L184" s="84"/>
      <c r="M184" s="412"/>
      <c r="N184" s="346"/>
      <c r="O184" s="1569"/>
      <c r="P184" s="1570"/>
      <c r="Q184" s="346"/>
      <c r="R184" s="1559"/>
      <c r="S184" s="1560"/>
      <c r="T184" s="346"/>
      <c r="U184" s="372"/>
      <c r="V184" s="419"/>
      <c r="AB184" s="808"/>
    </row>
    <row r="185" spans="1:28" ht="15.75" hidden="1">
      <c r="A185" s="89"/>
      <c r="B185" s="380" t="s">
        <v>41</v>
      </c>
      <c r="C185" s="84"/>
      <c r="D185" s="84"/>
      <c r="E185" s="84"/>
      <c r="F185" s="404"/>
      <c r="G185" s="665">
        <v>3</v>
      </c>
      <c r="H185" s="402">
        <f t="shared" si="9"/>
        <v>90</v>
      </c>
      <c r="I185" s="84"/>
      <c r="J185" s="84"/>
      <c r="K185" s="84"/>
      <c r="L185" s="84"/>
      <c r="M185" s="412"/>
      <c r="N185" s="346"/>
      <c r="O185" s="1569"/>
      <c r="P185" s="1570"/>
      <c r="Q185" s="346"/>
      <c r="R185" s="1559"/>
      <c r="S185" s="1560"/>
      <c r="T185" s="346"/>
      <c r="U185" s="372"/>
      <c r="V185" s="419"/>
      <c r="AB185" s="808"/>
    </row>
    <row r="186" spans="1:33" ht="15.75" hidden="1">
      <c r="A186" s="89"/>
      <c r="B186" s="219" t="s">
        <v>42</v>
      </c>
      <c r="C186" s="84">
        <v>3</v>
      </c>
      <c r="D186" s="84"/>
      <c r="E186" s="84"/>
      <c r="F186" s="404"/>
      <c r="G186" s="660">
        <v>5</v>
      </c>
      <c r="H186" s="402">
        <f t="shared" si="9"/>
        <v>150</v>
      </c>
      <c r="I186" s="642">
        <v>12</v>
      </c>
      <c r="J186" s="636" t="s">
        <v>350</v>
      </c>
      <c r="K186" s="636" t="s">
        <v>301</v>
      </c>
      <c r="L186" s="85"/>
      <c r="M186" s="412">
        <f>H186-I186</f>
        <v>138</v>
      </c>
      <c r="N186" s="347"/>
      <c r="O186" s="1569"/>
      <c r="P186" s="1570"/>
      <c r="Q186" s="93" t="s">
        <v>36</v>
      </c>
      <c r="R186" s="1559"/>
      <c r="S186" s="1560"/>
      <c r="T186" s="346"/>
      <c r="U186" s="372"/>
      <c r="V186" s="419"/>
      <c r="AB186" s="808"/>
      <c r="AG186" s="33">
        <v>2</v>
      </c>
    </row>
    <row r="187" spans="1:28" ht="31.5" hidden="1">
      <c r="A187" s="89"/>
      <c r="B187" s="241" t="s">
        <v>243</v>
      </c>
      <c r="C187" s="84"/>
      <c r="D187" s="84"/>
      <c r="E187" s="84"/>
      <c r="F187" s="404"/>
      <c r="G187" s="699">
        <v>9</v>
      </c>
      <c r="H187" s="402">
        <f t="shared" si="9"/>
        <v>270</v>
      </c>
      <c r="I187" s="84"/>
      <c r="J187" s="84"/>
      <c r="K187" s="84"/>
      <c r="L187" s="84"/>
      <c r="M187" s="412"/>
      <c r="N187" s="346"/>
      <c r="O187" s="1569"/>
      <c r="P187" s="1570"/>
      <c r="Q187" s="346"/>
      <c r="R187" s="1559"/>
      <c r="S187" s="1560"/>
      <c r="T187" s="519"/>
      <c r="U187" s="372"/>
      <c r="V187" s="419"/>
      <c r="AB187" s="808"/>
    </row>
    <row r="188" spans="1:28" ht="15.75" hidden="1">
      <c r="A188" s="89"/>
      <c r="B188" s="646" t="s">
        <v>41</v>
      </c>
      <c r="C188" s="647"/>
      <c r="D188" s="647"/>
      <c r="E188" s="647"/>
      <c r="F188" s="648"/>
      <c r="G188" s="665">
        <v>0</v>
      </c>
      <c r="H188" s="634">
        <f t="shared" si="9"/>
        <v>0</v>
      </c>
      <c r="I188" s="84"/>
      <c r="J188" s="91"/>
      <c r="K188" s="91"/>
      <c r="L188" s="84"/>
      <c r="M188" s="412"/>
      <c r="N188" s="346"/>
      <c r="O188" s="1569"/>
      <c r="P188" s="1570"/>
      <c r="Q188" s="346"/>
      <c r="R188" s="1559"/>
      <c r="S188" s="1560"/>
      <c r="T188" s="519"/>
      <c r="U188" s="372"/>
      <c r="V188" s="419"/>
      <c r="AB188" s="808"/>
    </row>
    <row r="189" spans="1:33" ht="15.75" hidden="1">
      <c r="A189" s="89"/>
      <c r="B189" s="219" t="s">
        <v>244</v>
      </c>
      <c r="C189" s="84">
        <v>2</v>
      </c>
      <c r="D189" s="84"/>
      <c r="E189" s="84"/>
      <c r="F189" s="404"/>
      <c r="G189" s="660">
        <v>4.5</v>
      </c>
      <c r="H189" s="402">
        <f t="shared" si="9"/>
        <v>135</v>
      </c>
      <c r="I189" s="85">
        <v>12</v>
      </c>
      <c r="J189" s="131" t="s">
        <v>257</v>
      </c>
      <c r="K189" s="131" t="s">
        <v>256</v>
      </c>
      <c r="L189" s="85"/>
      <c r="M189" s="412">
        <f>H189-I189</f>
        <v>123</v>
      </c>
      <c r="N189" s="347"/>
      <c r="O189" s="1566" t="s">
        <v>163</v>
      </c>
      <c r="P189" s="1568"/>
      <c r="Q189" s="347"/>
      <c r="R189" s="1559"/>
      <c r="S189" s="1560"/>
      <c r="T189" s="519"/>
      <c r="U189" s="372"/>
      <c r="V189" s="419"/>
      <c r="AB189" s="808"/>
      <c r="AG189" s="33">
        <v>1</v>
      </c>
    </row>
    <row r="190" spans="1:33" ht="15.75" hidden="1">
      <c r="A190" s="89"/>
      <c r="B190" s="219" t="s">
        <v>245</v>
      </c>
      <c r="C190" s="84">
        <v>3</v>
      </c>
      <c r="D190" s="84"/>
      <c r="E190" s="84"/>
      <c r="F190" s="404"/>
      <c r="G190" s="660">
        <v>4.5</v>
      </c>
      <c r="H190" s="402">
        <f t="shared" si="9"/>
        <v>135</v>
      </c>
      <c r="I190" s="85">
        <v>12</v>
      </c>
      <c r="J190" s="636" t="s">
        <v>350</v>
      </c>
      <c r="K190" s="636" t="s">
        <v>301</v>
      </c>
      <c r="L190" s="85"/>
      <c r="M190" s="412">
        <f>H190-I190</f>
        <v>123</v>
      </c>
      <c r="N190" s="347"/>
      <c r="O190" s="1571"/>
      <c r="P190" s="1572"/>
      <c r="Q190" s="93" t="s">
        <v>36</v>
      </c>
      <c r="R190" s="1559"/>
      <c r="S190" s="1560"/>
      <c r="T190" s="519"/>
      <c r="U190" s="372"/>
      <c r="V190" s="419"/>
      <c r="AB190" s="808"/>
      <c r="AG190" s="33">
        <v>2</v>
      </c>
    </row>
    <row r="191" spans="1:28" ht="31.5" hidden="1">
      <c r="A191" s="89"/>
      <c r="B191" s="241" t="s">
        <v>246</v>
      </c>
      <c r="C191" s="84"/>
      <c r="D191" s="84"/>
      <c r="E191" s="84"/>
      <c r="F191" s="404"/>
      <c r="G191" s="699">
        <v>8.5</v>
      </c>
      <c r="H191" s="402">
        <f t="shared" si="9"/>
        <v>255</v>
      </c>
      <c r="I191" s="85"/>
      <c r="J191" s="85"/>
      <c r="K191" s="85"/>
      <c r="L191" s="85"/>
      <c r="M191" s="412"/>
      <c r="N191" s="347"/>
      <c r="O191" s="1571"/>
      <c r="P191" s="1572"/>
      <c r="Q191" s="347"/>
      <c r="R191" s="1559"/>
      <c r="S191" s="1560"/>
      <c r="T191" s="519"/>
      <c r="U191" s="372"/>
      <c r="V191" s="419"/>
      <c r="AB191" s="808"/>
    </row>
    <row r="192" spans="1:28" ht="15.75" hidden="1">
      <c r="A192" s="89"/>
      <c r="B192" s="380" t="s">
        <v>41</v>
      </c>
      <c r="C192" s="84"/>
      <c r="D192" s="84"/>
      <c r="E192" s="84"/>
      <c r="F192" s="404"/>
      <c r="G192" s="699">
        <v>2.5</v>
      </c>
      <c r="H192" s="402">
        <f t="shared" si="9"/>
        <v>75</v>
      </c>
      <c r="I192" s="85"/>
      <c r="J192" s="85"/>
      <c r="K192" s="85"/>
      <c r="L192" s="85"/>
      <c r="M192" s="412"/>
      <c r="N192" s="347"/>
      <c r="O192" s="1571"/>
      <c r="P192" s="1572"/>
      <c r="Q192" s="347"/>
      <c r="R192" s="1559"/>
      <c r="S192" s="1560"/>
      <c r="T192" s="519"/>
      <c r="U192" s="372"/>
      <c r="V192" s="419"/>
      <c r="AB192" s="808"/>
    </row>
    <row r="193" spans="1:33" ht="15.75" hidden="1">
      <c r="A193" s="89"/>
      <c r="B193" s="219" t="s">
        <v>42</v>
      </c>
      <c r="C193" s="84">
        <v>3</v>
      </c>
      <c r="D193" s="84"/>
      <c r="E193" s="84"/>
      <c r="F193" s="404"/>
      <c r="G193" s="698">
        <v>5</v>
      </c>
      <c r="H193" s="402">
        <f t="shared" si="9"/>
        <v>150</v>
      </c>
      <c r="I193" s="85">
        <v>12</v>
      </c>
      <c r="J193" s="131" t="s">
        <v>350</v>
      </c>
      <c r="K193" s="131" t="s">
        <v>301</v>
      </c>
      <c r="L193" s="85"/>
      <c r="M193" s="412">
        <f>H193-I193</f>
        <v>138</v>
      </c>
      <c r="N193" s="347"/>
      <c r="O193" s="1571"/>
      <c r="P193" s="1572"/>
      <c r="Q193" s="93" t="s">
        <v>36</v>
      </c>
      <c r="R193" s="1559"/>
      <c r="S193" s="1560"/>
      <c r="T193" s="519"/>
      <c r="U193" s="372"/>
      <c r="V193" s="419"/>
      <c r="AB193" s="808"/>
      <c r="AG193" s="33">
        <v>2</v>
      </c>
    </row>
    <row r="194" spans="1:33" ht="15.75" hidden="1">
      <c r="A194" s="89"/>
      <c r="B194" s="241" t="s">
        <v>247</v>
      </c>
      <c r="C194" s="84"/>
      <c r="D194" s="84"/>
      <c r="E194" s="84">
        <v>3</v>
      </c>
      <c r="F194" s="403"/>
      <c r="G194" s="660">
        <v>1</v>
      </c>
      <c r="H194" s="402">
        <f>G194*30</f>
        <v>30</v>
      </c>
      <c r="I194" s="642">
        <v>8</v>
      </c>
      <c r="J194" s="642"/>
      <c r="K194" s="642"/>
      <c r="L194" s="636" t="s">
        <v>35</v>
      </c>
      <c r="M194" s="638">
        <f>H194-I194</f>
        <v>22</v>
      </c>
      <c r="N194" s="347"/>
      <c r="O194" s="1571"/>
      <c r="P194" s="1572"/>
      <c r="Q194" s="93" t="s">
        <v>35</v>
      </c>
      <c r="R194" s="1559"/>
      <c r="S194" s="1560"/>
      <c r="T194" s="519"/>
      <c r="U194" s="372"/>
      <c r="V194" s="419"/>
      <c r="AB194" s="808"/>
      <c r="AG194" s="33">
        <v>2</v>
      </c>
    </row>
    <row r="195" spans="1:28" ht="15.75" hidden="1">
      <c r="A195" s="89"/>
      <c r="B195" s="241" t="s">
        <v>248</v>
      </c>
      <c r="C195" s="85"/>
      <c r="D195" s="85"/>
      <c r="E195" s="85"/>
      <c r="F195" s="406"/>
      <c r="G195" s="665">
        <v>10</v>
      </c>
      <c r="H195" s="402">
        <f>G195*30</f>
        <v>300</v>
      </c>
      <c r="I195" s="85"/>
      <c r="J195" s="85"/>
      <c r="K195" s="85"/>
      <c r="L195" s="85"/>
      <c r="M195" s="412"/>
      <c r="N195" s="347"/>
      <c r="O195" s="1571"/>
      <c r="P195" s="1572"/>
      <c r="Q195" s="347"/>
      <c r="R195" s="1559"/>
      <c r="S195" s="1560"/>
      <c r="T195" s="519"/>
      <c r="U195" s="372"/>
      <c r="V195" s="419"/>
      <c r="AB195" s="808"/>
    </row>
    <row r="196" spans="1:28" ht="15.75" hidden="1">
      <c r="A196" s="89"/>
      <c r="B196" s="380" t="s">
        <v>41</v>
      </c>
      <c r="C196" s="85"/>
      <c r="D196" s="85"/>
      <c r="E196" s="85"/>
      <c r="F196" s="406"/>
      <c r="G196" s="665">
        <v>3</v>
      </c>
      <c r="H196" s="402">
        <f>G196*30</f>
        <v>90</v>
      </c>
      <c r="I196" s="85"/>
      <c r="J196" s="85"/>
      <c r="K196" s="85"/>
      <c r="L196" s="85"/>
      <c r="M196" s="412"/>
      <c r="N196" s="347"/>
      <c r="O196" s="1571"/>
      <c r="P196" s="1572"/>
      <c r="Q196" s="347"/>
      <c r="R196" s="1559"/>
      <c r="S196" s="1560"/>
      <c r="T196" s="519"/>
      <c r="U196" s="372"/>
      <c r="V196" s="419"/>
      <c r="AB196" s="808"/>
    </row>
    <row r="197" spans="1:33" ht="15.75" hidden="1">
      <c r="A197" s="89"/>
      <c r="B197" s="219" t="s">
        <v>42</v>
      </c>
      <c r="C197" s="84">
        <v>5</v>
      </c>
      <c r="D197" s="85"/>
      <c r="E197" s="85"/>
      <c r="F197" s="406"/>
      <c r="G197" s="660">
        <v>6</v>
      </c>
      <c r="H197" s="402">
        <f>G197*30</f>
        <v>180</v>
      </c>
      <c r="I197" s="642">
        <v>16</v>
      </c>
      <c r="J197" s="636" t="s">
        <v>257</v>
      </c>
      <c r="K197" s="636" t="s">
        <v>35</v>
      </c>
      <c r="L197" s="642"/>
      <c r="M197" s="412">
        <f>H197-I197</f>
        <v>164</v>
      </c>
      <c r="N197" s="347"/>
      <c r="O197" s="1571"/>
      <c r="P197" s="1572"/>
      <c r="Q197" s="347"/>
      <c r="R197" s="1559"/>
      <c r="S197" s="1560"/>
      <c r="T197" s="93" t="s">
        <v>162</v>
      </c>
      <c r="U197" s="372"/>
      <c r="V197" s="419"/>
      <c r="AB197" s="808"/>
      <c r="AG197" s="33">
        <v>3</v>
      </c>
    </row>
    <row r="198" spans="1:33" ht="16.5" hidden="1" thickBot="1">
      <c r="A198" s="421"/>
      <c r="B198" s="520" t="s">
        <v>249</v>
      </c>
      <c r="C198" s="126"/>
      <c r="D198" s="126"/>
      <c r="E198" s="126"/>
      <c r="F198" s="9">
        <v>5</v>
      </c>
      <c r="G198" s="92">
        <v>1</v>
      </c>
      <c r="H198" s="420">
        <f>G198*30</f>
        <v>30</v>
      </c>
      <c r="I198" s="650">
        <v>8</v>
      </c>
      <c r="J198" s="651"/>
      <c r="K198" s="652"/>
      <c r="L198" s="636" t="s">
        <v>35</v>
      </c>
      <c r="M198" s="423">
        <f>H198-I198</f>
        <v>22</v>
      </c>
      <c r="N198" s="422"/>
      <c r="O198" s="1571"/>
      <c r="P198" s="1572"/>
      <c r="Q198" s="422"/>
      <c r="R198" s="1561"/>
      <c r="S198" s="1562"/>
      <c r="T198" s="93" t="s">
        <v>35</v>
      </c>
      <c r="U198" s="421"/>
      <c r="V198" s="425"/>
      <c r="AB198" s="808"/>
      <c r="AG198" s="33">
        <v>3</v>
      </c>
    </row>
    <row r="199" spans="1:27" ht="16.5" hidden="1" thickBot="1">
      <c r="A199" s="1618" t="s">
        <v>152</v>
      </c>
      <c r="B199" s="1619"/>
      <c r="C199" s="1619"/>
      <c r="D199" s="1619"/>
      <c r="E199" s="1619"/>
      <c r="F199" s="1620"/>
      <c r="G199" s="280">
        <f>G151+G154+G155+G158+G162+G165+G166+G171+G174+G177+G180+G181+G184+G187+G191+G195</f>
        <v>96</v>
      </c>
      <c r="H199" s="280">
        <f>H151+H154+H155+H158+H162+H165+H166+H171+H174+H177+H180+H181+H184+H187+H191+H195</f>
        <v>2880</v>
      </c>
      <c r="I199" s="269"/>
      <c r="J199" s="283"/>
      <c r="K199" s="283"/>
      <c r="L199" s="283"/>
      <c r="M199" s="365"/>
      <c r="N199" s="362"/>
      <c r="O199" s="1534"/>
      <c r="P199" s="1535"/>
      <c r="Q199" s="399"/>
      <c r="R199" s="1563"/>
      <c r="S199" s="1535"/>
      <c r="T199" s="426"/>
      <c r="U199" s="26"/>
      <c r="V199" s="180"/>
      <c r="AA199" s="808"/>
    </row>
    <row r="200" spans="1:22" ht="16.5" hidden="1" thickBot="1">
      <c r="A200" s="1686" t="s">
        <v>61</v>
      </c>
      <c r="B200" s="1687"/>
      <c r="C200" s="1687"/>
      <c r="D200" s="1687"/>
      <c r="E200" s="1687"/>
      <c r="F200" s="1688"/>
      <c r="G200" s="268">
        <f>G156+G159+G163+G167+G172+G175+G178+G182+G185+G192+G196+G152</f>
        <v>22</v>
      </c>
      <c r="H200" s="268">
        <f>H156+H159+H163+H167+H172+H175+H178+H182+H185+H192+H196+H152</f>
        <v>660</v>
      </c>
      <c r="I200" s="269"/>
      <c r="J200" s="367"/>
      <c r="K200" s="367"/>
      <c r="L200" s="367"/>
      <c r="M200" s="368"/>
      <c r="N200" s="369"/>
      <c r="O200" s="1573"/>
      <c r="P200" s="1574"/>
      <c r="Q200" s="424"/>
      <c r="R200" s="1564"/>
      <c r="S200" s="1565"/>
      <c r="T200" s="363"/>
      <c r="U200" s="278"/>
      <c r="V200" s="180"/>
    </row>
    <row r="201" spans="1:22" ht="16.5" hidden="1" thickBot="1">
      <c r="A201" s="1686" t="s">
        <v>153</v>
      </c>
      <c r="B201" s="1687"/>
      <c r="C201" s="1687"/>
      <c r="D201" s="1687"/>
      <c r="E201" s="1687"/>
      <c r="F201" s="1688"/>
      <c r="G201" s="268">
        <f>G153+G154+G157+G160+G161+G164+G165+G168+G173+G176+G179+G180+G183+G186+G189+G190+G193+G194+G197+G198</f>
        <v>74</v>
      </c>
      <c r="H201" s="268">
        <f>H153+H154+H157+H160+H161+H164+H165+H168+H173+H176+H179+H180+H183+H186+H189+H190+H193+H194+H197+H198</f>
        <v>2220</v>
      </c>
      <c r="I201" s="653">
        <f>SUM(I153:I198)</f>
        <v>240</v>
      </c>
      <c r="J201" s="632" t="s">
        <v>353</v>
      </c>
      <c r="K201" s="632" t="s">
        <v>354</v>
      </c>
      <c r="L201" s="632" t="s">
        <v>355</v>
      </c>
      <c r="M201" s="269">
        <f>SUM(M153:M198)</f>
        <v>1980</v>
      </c>
      <c r="N201" s="159"/>
      <c r="O201" s="2047" t="s">
        <v>163</v>
      </c>
      <c r="P201" s="2048"/>
      <c r="Q201" s="708" t="s">
        <v>356</v>
      </c>
      <c r="R201" s="2090" t="s">
        <v>357</v>
      </c>
      <c r="S201" s="2048"/>
      <c r="T201" s="426" t="s">
        <v>358</v>
      </c>
      <c r="U201" s="26" t="s">
        <v>185</v>
      </c>
      <c r="V201" s="180"/>
    </row>
    <row r="202" spans="1:22" s="78" customFormat="1" ht="16.5" customHeight="1" hidden="1" thickBot="1">
      <c r="A202" s="1650" t="s">
        <v>253</v>
      </c>
      <c r="B202" s="1651"/>
      <c r="C202" s="1651"/>
      <c r="D202" s="1651"/>
      <c r="E202" s="1651"/>
      <c r="F202" s="1651"/>
      <c r="G202" s="1651"/>
      <c r="H202" s="1651"/>
      <c r="I202" s="1651"/>
      <c r="J202" s="1651"/>
      <c r="K202" s="1651"/>
      <c r="L202" s="1651"/>
      <c r="M202" s="1651"/>
      <c r="N202" s="1651"/>
      <c r="O202" s="1651"/>
      <c r="P202" s="1651"/>
      <c r="Q202" s="1651"/>
      <c r="R202" s="1651"/>
      <c r="S202" s="1651"/>
      <c r="T202" s="1652"/>
      <c r="U202" s="1652"/>
      <c r="V202" s="1653"/>
    </row>
    <row r="203" spans="1:22" s="78" customFormat="1" ht="15.75" hidden="1">
      <c r="A203" s="117"/>
      <c r="B203" s="118"/>
      <c r="C203" s="83"/>
      <c r="D203" s="83"/>
      <c r="E203" s="115"/>
      <c r="F203" s="119"/>
      <c r="G203" s="120"/>
      <c r="H203" s="121"/>
      <c r="I203" s="122"/>
      <c r="J203" s="65"/>
      <c r="K203" s="65"/>
      <c r="L203" s="65"/>
      <c r="M203" s="123"/>
      <c r="N203" s="124"/>
      <c r="O203" s="1553"/>
      <c r="P203" s="1554"/>
      <c r="Q203" s="79"/>
      <c r="R203" s="1553"/>
      <c r="S203" s="1554"/>
      <c r="T203" s="281"/>
      <c r="U203" s="282"/>
      <c r="V203" s="113"/>
    </row>
    <row r="204" spans="1:22" s="78" customFormat="1" ht="15.75" hidden="1">
      <c r="A204" s="125"/>
      <c r="B204" s="17"/>
      <c r="C204" s="126"/>
      <c r="D204" s="126"/>
      <c r="E204" s="127"/>
      <c r="F204" s="128"/>
      <c r="G204" s="129"/>
      <c r="H204" s="11"/>
      <c r="I204" s="130"/>
      <c r="J204" s="131"/>
      <c r="K204" s="131"/>
      <c r="L204" s="131"/>
      <c r="M204" s="132"/>
      <c r="N204" s="133"/>
      <c r="O204" s="1532"/>
      <c r="P204" s="1533"/>
      <c r="Q204" s="90"/>
      <c r="R204" s="1532"/>
      <c r="S204" s="1533"/>
      <c r="T204" s="275"/>
      <c r="U204" s="237"/>
      <c r="V204" s="107"/>
    </row>
    <row r="205" spans="1:22" s="78" customFormat="1" ht="15.75" hidden="1">
      <c r="A205" s="125"/>
      <c r="B205" s="29"/>
      <c r="C205" s="126"/>
      <c r="D205" s="91"/>
      <c r="E205" s="127"/>
      <c r="F205" s="128"/>
      <c r="G205" s="129"/>
      <c r="H205" s="11"/>
      <c r="I205" s="130"/>
      <c r="J205" s="131"/>
      <c r="K205" s="131"/>
      <c r="L205" s="131"/>
      <c r="M205" s="132"/>
      <c r="N205" s="133"/>
      <c r="O205" s="1532"/>
      <c r="P205" s="1533"/>
      <c r="Q205" s="90"/>
      <c r="R205" s="1532"/>
      <c r="S205" s="1533"/>
      <c r="T205" s="275"/>
      <c r="U205" s="237"/>
      <c r="V205" s="107"/>
    </row>
    <row r="206" spans="1:22" s="78" customFormat="1" ht="15.75" hidden="1">
      <c r="A206" s="134"/>
      <c r="B206" s="135"/>
      <c r="C206" s="136"/>
      <c r="D206" s="137"/>
      <c r="E206" s="136"/>
      <c r="F206" s="128"/>
      <c r="G206" s="138"/>
      <c r="H206" s="11"/>
      <c r="I206" s="137"/>
      <c r="J206" s="137"/>
      <c r="K206" s="137"/>
      <c r="L206" s="137"/>
      <c r="M206" s="139"/>
      <c r="N206" s="140"/>
      <c r="O206" s="1532"/>
      <c r="P206" s="1533"/>
      <c r="Q206" s="142"/>
      <c r="R206" s="1532"/>
      <c r="S206" s="1533"/>
      <c r="T206" s="275"/>
      <c r="U206" s="237"/>
      <c r="V206" s="107"/>
    </row>
    <row r="207" spans="1:22" s="78" customFormat="1" ht="15.75" hidden="1">
      <c r="A207" s="125"/>
      <c r="B207" s="17"/>
      <c r="C207" s="111"/>
      <c r="D207" s="11"/>
      <c r="E207" s="111"/>
      <c r="F207" s="106"/>
      <c r="G207" s="143"/>
      <c r="H207" s="11"/>
      <c r="I207" s="11"/>
      <c r="J207" s="11"/>
      <c r="K207" s="11"/>
      <c r="L207" s="11"/>
      <c r="M207" s="144"/>
      <c r="N207" s="110"/>
      <c r="O207" s="1532"/>
      <c r="P207" s="1533"/>
      <c r="Q207" s="114"/>
      <c r="R207" s="1532"/>
      <c r="S207" s="1533"/>
      <c r="T207" s="275"/>
      <c r="U207" s="237"/>
      <c r="V207" s="107"/>
    </row>
    <row r="208" spans="1:22" s="78" customFormat="1" ht="16.5" hidden="1" thickBot="1">
      <c r="A208" s="134"/>
      <c r="B208" s="109"/>
      <c r="C208" s="136"/>
      <c r="D208" s="141"/>
      <c r="E208" s="136"/>
      <c r="F208" s="128"/>
      <c r="G208" s="661"/>
      <c r="H208" s="137"/>
      <c r="I208" s="137"/>
      <c r="J208" s="137"/>
      <c r="K208" s="137"/>
      <c r="L208" s="137"/>
      <c r="M208" s="139"/>
      <c r="N208" s="140"/>
      <c r="O208" s="1532"/>
      <c r="P208" s="1533"/>
      <c r="Q208" s="142"/>
      <c r="R208" s="1532"/>
      <c r="S208" s="1533"/>
      <c r="T208" s="286"/>
      <c r="U208" s="287"/>
      <c r="V208" s="267"/>
    </row>
    <row r="209" spans="1:22" s="78" customFormat="1" ht="15.75" customHeight="1" hidden="1">
      <c r="A209" s="1615"/>
      <c r="B209" s="1616"/>
      <c r="C209" s="1616"/>
      <c r="D209" s="1616"/>
      <c r="E209" s="1616"/>
      <c r="F209" s="1617"/>
      <c r="G209" s="145"/>
      <c r="H209" s="23"/>
      <c r="I209" s="23"/>
      <c r="J209" s="23"/>
      <c r="K209" s="23"/>
      <c r="L209" s="23"/>
      <c r="M209" s="146"/>
      <c r="N209" s="147"/>
      <c r="O209" s="1540"/>
      <c r="P209" s="1541"/>
      <c r="Q209" s="70"/>
      <c r="R209" s="1547"/>
      <c r="S209" s="1548"/>
      <c r="T209" s="281"/>
      <c r="U209" s="282"/>
      <c r="V209" s="113"/>
    </row>
    <row r="210" spans="1:22" s="78" customFormat="1" ht="15.75" hidden="1">
      <c r="A210" s="1656"/>
      <c r="B210" s="1657"/>
      <c r="C210" s="1657"/>
      <c r="D210" s="1657"/>
      <c r="E210" s="1657"/>
      <c r="F210" s="1658"/>
      <c r="G210" s="148"/>
      <c r="H210" s="11"/>
      <c r="I210" s="11"/>
      <c r="J210" s="11"/>
      <c r="K210" s="11"/>
      <c r="L210" s="11"/>
      <c r="M210" s="144"/>
      <c r="N210" s="110"/>
      <c r="O210" s="1557"/>
      <c r="P210" s="1558"/>
      <c r="Q210" s="114"/>
      <c r="R210" s="1549"/>
      <c r="S210" s="1550"/>
      <c r="T210" s="275"/>
      <c r="U210" s="237"/>
      <c r="V210" s="107"/>
    </row>
    <row r="211" spans="1:22" s="78" customFormat="1" ht="16.5" customHeight="1" hidden="1" thickBot="1">
      <c r="A211" s="1659"/>
      <c r="B211" s="1660"/>
      <c r="C211" s="1660"/>
      <c r="D211" s="1660"/>
      <c r="E211" s="1660"/>
      <c r="F211" s="1661"/>
      <c r="G211" s="149"/>
      <c r="H211" s="24"/>
      <c r="I211" s="24"/>
      <c r="J211" s="24"/>
      <c r="K211" s="24"/>
      <c r="L211" s="24"/>
      <c r="M211" s="150"/>
      <c r="N211" s="151"/>
      <c r="O211" s="1542"/>
      <c r="P211" s="1543"/>
      <c r="Q211" s="152"/>
      <c r="R211" s="1551"/>
      <c r="S211" s="1552"/>
      <c r="T211" s="286"/>
      <c r="U211" s="287"/>
      <c r="V211" s="267"/>
    </row>
    <row r="212" spans="1:22" s="78" customFormat="1" ht="16.5" customHeight="1" hidden="1" thickBot="1">
      <c r="A212" s="1689" t="s">
        <v>361</v>
      </c>
      <c r="B212" s="1690"/>
      <c r="C212" s="1690"/>
      <c r="D212" s="1690"/>
      <c r="E212" s="1690"/>
      <c r="F212" s="1690"/>
      <c r="G212" s="1690"/>
      <c r="H212" s="1690"/>
      <c r="I212" s="1690"/>
      <c r="J212" s="1690"/>
      <c r="K212" s="1690"/>
      <c r="L212" s="1690"/>
      <c r="M212" s="1690"/>
      <c r="N212" s="1690"/>
      <c r="O212" s="1690"/>
      <c r="P212" s="1690"/>
      <c r="Q212" s="1690"/>
      <c r="R212" s="1690"/>
      <c r="S212" s="1690"/>
      <c r="T212" s="1652"/>
      <c r="U212" s="1652"/>
      <c r="V212" s="1653"/>
    </row>
    <row r="213" spans="1:22" s="78" customFormat="1" ht="15.75" hidden="1">
      <c r="A213" s="117" t="s">
        <v>112</v>
      </c>
      <c r="B213" s="118" t="s">
        <v>359</v>
      </c>
      <c r="C213" s="83"/>
      <c r="D213" s="83"/>
      <c r="E213" s="115"/>
      <c r="F213" s="119"/>
      <c r="G213" s="120">
        <v>4</v>
      </c>
      <c r="H213" s="121">
        <f>PRODUCT(G213,30)</f>
        <v>120</v>
      </c>
      <c r="I213" s="122"/>
      <c r="J213" s="65"/>
      <c r="K213" s="65"/>
      <c r="L213" s="65"/>
      <c r="M213" s="123"/>
      <c r="N213" s="124"/>
      <c r="O213" s="1553"/>
      <c r="P213" s="1554"/>
      <c r="Q213" s="79"/>
      <c r="R213" s="1553"/>
      <c r="S213" s="1554"/>
      <c r="T213" s="281"/>
      <c r="U213" s="282"/>
      <c r="V213" s="113"/>
    </row>
    <row r="214" spans="1:22" s="78" customFormat="1" ht="15.75" hidden="1">
      <c r="A214" s="125" t="s">
        <v>113</v>
      </c>
      <c r="B214" s="17" t="s">
        <v>360</v>
      </c>
      <c r="C214" s="126"/>
      <c r="D214" s="126"/>
      <c r="E214" s="127"/>
      <c r="F214" s="128"/>
      <c r="G214" s="129">
        <v>8</v>
      </c>
      <c r="H214" s="121">
        <f>PRODUCT(G214,30)</f>
        <v>240</v>
      </c>
      <c r="I214" s="130"/>
      <c r="J214" s="131"/>
      <c r="K214" s="131"/>
      <c r="L214" s="131"/>
      <c r="M214" s="132"/>
      <c r="N214" s="133"/>
      <c r="O214" s="1532"/>
      <c r="P214" s="1533"/>
      <c r="Q214" s="90"/>
      <c r="R214" s="1532"/>
      <c r="S214" s="1533"/>
      <c r="T214" s="275"/>
      <c r="U214" s="237"/>
      <c r="V214" s="107"/>
    </row>
    <row r="215" spans="1:22" s="78" customFormat="1" ht="15.75" hidden="1">
      <c r="A215" s="125" t="s">
        <v>362</v>
      </c>
      <c r="B215" s="29" t="s">
        <v>59</v>
      </c>
      <c r="C215" s="126"/>
      <c r="D215" s="91" t="s">
        <v>318</v>
      </c>
      <c r="E215" s="127"/>
      <c r="F215" s="128"/>
      <c r="G215" s="129"/>
      <c r="H215" s="11">
        <f>PRODUCT(G215,30)</f>
        <v>30</v>
      </c>
      <c r="I215" s="130"/>
      <c r="J215" s="131"/>
      <c r="K215" s="131"/>
      <c r="L215" s="131"/>
      <c r="M215" s="132"/>
      <c r="N215" s="133"/>
      <c r="O215" s="1532"/>
      <c r="P215" s="1533"/>
      <c r="Q215" s="90"/>
      <c r="R215" s="1532"/>
      <c r="S215" s="1533"/>
      <c r="T215" s="275"/>
      <c r="U215" s="237"/>
      <c r="V215" s="107"/>
    </row>
    <row r="216" spans="1:22" s="78" customFormat="1" ht="15.75" hidden="1">
      <c r="A216" s="134" t="s">
        <v>363</v>
      </c>
      <c r="B216" s="135" t="s">
        <v>60</v>
      </c>
      <c r="C216" s="136"/>
      <c r="D216" s="137"/>
      <c r="E216" s="136"/>
      <c r="F216" s="128"/>
      <c r="G216" s="138">
        <v>16.5</v>
      </c>
      <c r="H216" s="11">
        <f>PRODUCT(G216,30)</f>
        <v>495</v>
      </c>
      <c r="I216" s="137"/>
      <c r="J216" s="137"/>
      <c r="K216" s="137"/>
      <c r="L216" s="137"/>
      <c r="M216" s="139"/>
      <c r="N216" s="140"/>
      <c r="O216" s="1532"/>
      <c r="P216" s="1533"/>
      <c r="Q216" s="142"/>
      <c r="R216" s="1532"/>
      <c r="S216" s="1533"/>
      <c r="T216" s="275"/>
      <c r="U216" s="237"/>
      <c r="V216" s="107"/>
    </row>
    <row r="217" spans="1:22" s="78" customFormat="1" ht="15.75" hidden="1">
      <c r="A217" s="125"/>
      <c r="B217" s="17" t="s">
        <v>41</v>
      </c>
      <c r="C217" s="111"/>
      <c r="D217" s="11"/>
      <c r="E217" s="111"/>
      <c r="F217" s="106"/>
      <c r="G217" s="143"/>
      <c r="H217" s="11"/>
      <c r="I217" s="11"/>
      <c r="J217" s="11"/>
      <c r="K217" s="11"/>
      <c r="L217" s="11"/>
      <c r="M217" s="144"/>
      <c r="N217" s="110"/>
      <c r="O217" s="1532"/>
      <c r="P217" s="1533"/>
      <c r="Q217" s="114"/>
      <c r="R217" s="1532"/>
      <c r="S217" s="1533"/>
      <c r="T217" s="275"/>
      <c r="U217" s="237"/>
      <c r="V217" s="107"/>
    </row>
    <row r="218" spans="1:22" s="78" customFormat="1" ht="16.5" hidden="1" thickBot="1">
      <c r="A218" s="134" t="s">
        <v>155</v>
      </c>
      <c r="B218" s="109" t="s">
        <v>42</v>
      </c>
      <c r="C218" s="136"/>
      <c r="D218" s="141" t="s">
        <v>318</v>
      </c>
      <c r="E218" s="136"/>
      <c r="F218" s="128"/>
      <c r="G218" s="661">
        <v>16.5</v>
      </c>
      <c r="H218" s="137">
        <f>PRODUCT(G218,30)</f>
        <v>495</v>
      </c>
      <c r="I218" s="137"/>
      <c r="J218" s="137"/>
      <c r="K218" s="137"/>
      <c r="L218" s="137"/>
      <c r="M218" s="139"/>
      <c r="N218" s="140"/>
      <c r="O218" s="1532"/>
      <c r="P218" s="1533"/>
      <c r="Q218" s="142"/>
      <c r="R218" s="1551"/>
      <c r="S218" s="1552"/>
      <c r="T218" s="286"/>
      <c r="U218" s="287"/>
      <c r="V218" s="267"/>
    </row>
    <row r="219" spans="1:22" s="78" customFormat="1" ht="15.75" customHeight="1" hidden="1">
      <c r="A219" s="1615" t="s">
        <v>156</v>
      </c>
      <c r="B219" s="1616"/>
      <c r="C219" s="1616"/>
      <c r="D219" s="1616"/>
      <c r="E219" s="1616"/>
      <c r="F219" s="1617"/>
      <c r="G219" s="145">
        <f>G216+G214+G213+G215</f>
        <v>28.5</v>
      </c>
      <c r="H219" s="145">
        <f>H216+H214+H213+H215</f>
        <v>885</v>
      </c>
      <c r="I219" s="23"/>
      <c r="J219" s="23"/>
      <c r="K219" s="23"/>
      <c r="L219" s="23"/>
      <c r="M219" s="146"/>
      <c r="N219" s="147"/>
      <c r="O219" s="1540"/>
      <c r="P219" s="1541"/>
      <c r="Q219" s="70"/>
      <c r="R219" s="1547"/>
      <c r="S219" s="1548"/>
      <c r="T219" s="281"/>
      <c r="U219" s="282"/>
      <c r="V219" s="113"/>
    </row>
    <row r="220" spans="1:22" s="78" customFormat="1" ht="15.75" hidden="1">
      <c r="A220" s="1656" t="s">
        <v>61</v>
      </c>
      <c r="B220" s="1657"/>
      <c r="C220" s="1657"/>
      <c r="D220" s="1657"/>
      <c r="E220" s="1657"/>
      <c r="F220" s="1658"/>
      <c r="G220" s="148">
        <f>G213+G214</f>
        <v>12</v>
      </c>
      <c r="H220" s="148">
        <f>30*G220</f>
        <v>360</v>
      </c>
      <c r="I220" s="11"/>
      <c r="J220" s="11"/>
      <c r="K220" s="11"/>
      <c r="L220" s="11"/>
      <c r="M220" s="144"/>
      <c r="N220" s="110"/>
      <c r="O220" s="1557"/>
      <c r="P220" s="1558"/>
      <c r="Q220" s="114"/>
      <c r="R220" s="1549"/>
      <c r="S220" s="1550"/>
      <c r="T220" s="275"/>
      <c r="U220" s="237"/>
      <c r="V220" s="107"/>
    </row>
    <row r="221" spans="1:22" s="78" customFormat="1" ht="16.5" customHeight="1" hidden="1" thickBot="1">
      <c r="A221" s="1659" t="s">
        <v>157</v>
      </c>
      <c r="B221" s="1660"/>
      <c r="C221" s="1660"/>
      <c r="D221" s="1660"/>
      <c r="E221" s="1660"/>
      <c r="F221" s="1661"/>
      <c r="G221" s="149">
        <f>G215+G218</f>
        <v>16.5</v>
      </c>
      <c r="H221" s="24">
        <f>H215+H218</f>
        <v>525</v>
      </c>
      <c r="I221" s="24"/>
      <c r="J221" s="24"/>
      <c r="K221" s="24"/>
      <c r="L221" s="24"/>
      <c r="M221" s="150"/>
      <c r="N221" s="151"/>
      <c r="O221" s="1542"/>
      <c r="P221" s="1543"/>
      <c r="Q221" s="152"/>
      <c r="R221" s="1551"/>
      <c r="S221" s="1552"/>
      <c r="T221" s="286"/>
      <c r="U221" s="287"/>
      <c r="V221" s="267"/>
    </row>
    <row r="222" spans="1:22" s="78" customFormat="1" ht="16.5" customHeight="1" hidden="1" thickBot="1">
      <c r="A222" s="1544" t="s">
        <v>114</v>
      </c>
      <c r="B222" s="1545"/>
      <c r="C222" s="1545"/>
      <c r="D222" s="1545"/>
      <c r="E222" s="1545"/>
      <c r="F222" s="1545"/>
      <c r="G222" s="1545"/>
      <c r="H222" s="1545"/>
      <c r="I222" s="1545"/>
      <c r="J222" s="1545"/>
      <c r="K222" s="1545"/>
      <c r="L222" s="1545"/>
      <c r="M222" s="1545"/>
      <c r="N222" s="1545"/>
      <c r="O222" s="1545"/>
      <c r="P222" s="1545"/>
      <c r="Q222" s="1545"/>
      <c r="R222" s="1545"/>
      <c r="S222" s="1545"/>
      <c r="T222" s="1545"/>
      <c r="U222" s="1545"/>
      <c r="V222" s="1546"/>
    </row>
    <row r="223" spans="1:22" s="78" customFormat="1" ht="16.5" customHeight="1" hidden="1" thickBot="1">
      <c r="A223" s="27" t="s">
        <v>115</v>
      </c>
      <c r="B223" s="153" t="s">
        <v>53</v>
      </c>
      <c r="C223" s="154"/>
      <c r="D223" s="155" t="s">
        <v>318</v>
      </c>
      <c r="E223" s="156"/>
      <c r="F223" s="157"/>
      <c r="G223" s="662">
        <v>3</v>
      </c>
      <c r="H223" s="158">
        <f>PRODUCT(G223,30)</f>
        <v>90</v>
      </c>
      <c r="I223" s="159"/>
      <c r="J223" s="160"/>
      <c r="K223" s="160"/>
      <c r="L223" s="160"/>
      <c r="M223" s="161"/>
      <c r="N223" s="169"/>
      <c r="O223" s="1553"/>
      <c r="P223" s="1554"/>
      <c r="Q223" s="167"/>
      <c r="R223" s="1555"/>
      <c r="S223" s="1556"/>
      <c r="T223" s="277"/>
      <c r="U223" s="278"/>
      <c r="V223" s="180"/>
    </row>
    <row r="224" spans="1:22" s="78" customFormat="1" ht="16.5" customHeight="1" hidden="1" thickBot="1">
      <c r="A224" s="1745" t="s">
        <v>158</v>
      </c>
      <c r="B224" s="1746"/>
      <c r="C224" s="1746"/>
      <c r="D224" s="1746"/>
      <c r="E224" s="1746"/>
      <c r="F224" s="1747"/>
      <c r="G224" s="663">
        <v>3</v>
      </c>
      <c r="H224" s="162">
        <f>PRODUCT(G224,30)</f>
        <v>90</v>
      </c>
      <c r="I224" s="163"/>
      <c r="J224" s="164"/>
      <c r="K224" s="164"/>
      <c r="L224" s="164"/>
      <c r="M224" s="56"/>
      <c r="N224" s="170"/>
      <c r="O224" s="1538"/>
      <c r="P224" s="1539"/>
      <c r="Q224" s="167"/>
      <c r="R224" s="1555"/>
      <c r="S224" s="1556"/>
      <c r="T224" s="288"/>
      <c r="U224" s="289"/>
      <c r="V224" s="178"/>
    </row>
    <row r="225" spans="1:25" s="78" customFormat="1" ht="16.5" customHeight="1" hidden="1" thickBot="1">
      <c r="A225" s="1683" t="s">
        <v>254</v>
      </c>
      <c r="B225" s="1684"/>
      <c r="C225" s="1684"/>
      <c r="D225" s="1684"/>
      <c r="E225" s="1684"/>
      <c r="F225" s="1684"/>
      <c r="G225" s="1684"/>
      <c r="H225" s="1684"/>
      <c r="I225" s="1684"/>
      <c r="J225" s="1684"/>
      <c r="K225" s="1684"/>
      <c r="L225" s="1684"/>
      <c r="M225" s="1684"/>
      <c r="N225" s="1684"/>
      <c r="O225" s="1684"/>
      <c r="P225" s="1684"/>
      <c r="Q225" s="1684"/>
      <c r="R225" s="1684"/>
      <c r="S225" s="1684"/>
      <c r="T225" s="1684"/>
      <c r="U225" s="1684"/>
      <c r="V225" s="1684"/>
      <c r="W225" s="1684"/>
      <c r="X225" s="1684"/>
      <c r="Y225" s="1685"/>
    </row>
    <row r="226" spans="1:35" ht="15.75" hidden="1">
      <c r="A226" s="1631" t="s">
        <v>159</v>
      </c>
      <c r="B226" s="1632" t="s">
        <v>159</v>
      </c>
      <c r="C226" s="1632" t="s">
        <v>159</v>
      </c>
      <c r="D226" s="1632" t="s">
        <v>159</v>
      </c>
      <c r="E226" s="1632" t="s">
        <v>159</v>
      </c>
      <c r="F226" s="1632" t="s">
        <v>159</v>
      </c>
      <c r="G226" s="71">
        <f>G224+G147+G83+G62+G22+G219</f>
        <v>241</v>
      </c>
      <c r="H226" s="71">
        <f>H224+H147+H83+H62+H22+H219</f>
        <v>7260</v>
      </c>
      <c r="I226" s="71"/>
      <c r="J226" s="57"/>
      <c r="K226" s="57"/>
      <c r="L226" s="57"/>
      <c r="M226" s="285"/>
      <c r="N226" s="168"/>
      <c r="O226" s="1530"/>
      <c r="P226" s="1531"/>
      <c r="Q226" s="72"/>
      <c r="R226" s="1512"/>
      <c r="S226" s="1513"/>
      <c r="T226" s="434"/>
      <c r="U226" s="521"/>
      <c r="V226" s="435"/>
      <c r="AG226" s="33">
        <f>30*G226</f>
        <v>7230</v>
      </c>
      <c r="AH226" s="78" t="s">
        <v>315</v>
      </c>
      <c r="AI226" s="812">
        <f>AI34+AI68+AI101</f>
        <v>44.5</v>
      </c>
    </row>
    <row r="227" spans="1:35" ht="16.5" hidden="1" thickBot="1">
      <c r="A227" s="1672" t="s">
        <v>160</v>
      </c>
      <c r="B227" s="1673" t="s">
        <v>160</v>
      </c>
      <c r="C227" s="1673" t="s">
        <v>160</v>
      </c>
      <c r="D227" s="1673" t="s">
        <v>160</v>
      </c>
      <c r="E227" s="1673" t="s">
        <v>160</v>
      </c>
      <c r="F227" s="1673" t="s">
        <v>160</v>
      </c>
      <c r="G227" s="73">
        <f>G23+G63+G84+G148+G220</f>
        <v>99</v>
      </c>
      <c r="H227" s="73">
        <f>H23+H63+H84+H148+H220</f>
        <v>2970</v>
      </c>
      <c r="I227" s="18"/>
      <c r="J227" s="18"/>
      <c r="K227" s="18"/>
      <c r="L227" s="18"/>
      <c r="M227" s="74"/>
      <c r="N227" s="165"/>
      <c r="O227" s="1528"/>
      <c r="P227" s="1529"/>
      <c r="Q227" s="75"/>
      <c r="R227" s="1499"/>
      <c r="S227" s="1500"/>
      <c r="T227" s="275"/>
      <c r="U227" s="237"/>
      <c r="V227" s="107"/>
      <c r="AG227" s="33">
        <f>30*G227</f>
        <v>2970</v>
      </c>
      <c r="AH227" s="78" t="s">
        <v>316</v>
      </c>
      <c r="AI227" s="812">
        <f>AI35+AI69+AI102</f>
        <v>39</v>
      </c>
    </row>
    <row r="228" spans="1:35" ht="16.5" hidden="1" thickBot="1">
      <c r="A228" s="1670" t="s">
        <v>161</v>
      </c>
      <c r="B228" s="1671" t="s">
        <v>161</v>
      </c>
      <c r="C228" s="1671" t="s">
        <v>161</v>
      </c>
      <c r="D228" s="1671" t="s">
        <v>161</v>
      </c>
      <c r="E228" s="1671" t="s">
        <v>161</v>
      </c>
      <c r="F228" s="1671" t="s">
        <v>161</v>
      </c>
      <c r="G228" s="76">
        <f>G24+G64+G85+G149+G221+G224</f>
        <v>142</v>
      </c>
      <c r="H228" s="76">
        <f>H24+H64+H85+H149+H221+H224</f>
        <v>4290</v>
      </c>
      <c r="I228" s="76">
        <f>I24+I64+I85+I149+I221+I224</f>
        <v>344</v>
      </c>
      <c r="J228" s="811" t="s">
        <v>370</v>
      </c>
      <c r="K228" s="811" t="s">
        <v>371</v>
      </c>
      <c r="L228" s="811" t="s">
        <v>372</v>
      </c>
      <c r="M228" s="76">
        <f>M24+M64+M85+M149+M221+M224</f>
        <v>3316</v>
      </c>
      <c r="N228" s="166"/>
      <c r="O228" s="1510"/>
      <c r="P228" s="1511"/>
      <c r="Q228" s="77"/>
      <c r="R228" s="1501"/>
      <c r="S228" s="1502"/>
      <c r="T228" s="524"/>
      <c r="U228" s="525"/>
      <c r="V228" s="116"/>
      <c r="AG228" s="33">
        <f>30*G228</f>
        <v>4260</v>
      </c>
      <c r="AH228" s="78" t="s">
        <v>22</v>
      </c>
      <c r="AI228" s="812">
        <f>AI36+AI70+AI103+G224+G221</f>
        <v>58.5</v>
      </c>
    </row>
    <row r="229" spans="1:35" ht="16.5" hidden="1" thickBot="1">
      <c r="A229" s="1674" t="s">
        <v>250</v>
      </c>
      <c r="B229" s="1675"/>
      <c r="C229" s="1675"/>
      <c r="D229" s="1675"/>
      <c r="E229" s="1675"/>
      <c r="F229" s="1675"/>
      <c r="G229" s="1675"/>
      <c r="H229" s="1675"/>
      <c r="I229" s="1675"/>
      <c r="J229" s="1675"/>
      <c r="K229" s="1675"/>
      <c r="L229" s="1675"/>
      <c r="M229" s="1675"/>
      <c r="N229" s="813" t="s">
        <v>373</v>
      </c>
      <c r="O229" s="2047" t="s">
        <v>374</v>
      </c>
      <c r="P229" s="2048"/>
      <c r="Q229" s="814" t="s">
        <v>375</v>
      </c>
      <c r="R229" s="2047" t="s">
        <v>376</v>
      </c>
      <c r="S229" s="2048"/>
      <c r="T229" s="814" t="s">
        <v>377</v>
      </c>
      <c r="U229" s="815" t="s">
        <v>332</v>
      </c>
      <c r="V229" s="594"/>
      <c r="AI229" s="812">
        <f>SUM(AI226:AI228)</f>
        <v>142</v>
      </c>
    </row>
    <row r="230" spans="1:22" ht="15.75" hidden="1">
      <c r="A230" s="1654" t="s">
        <v>26</v>
      </c>
      <c r="B230" s="1655"/>
      <c r="C230" s="1655"/>
      <c r="D230" s="1655"/>
      <c r="E230" s="1655"/>
      <c r="F230" s="1655"/>
      <c r="G230" s="1655"/>
      <c r="H230" s="1655"/>
      <c r="I230" s="1655"/>
      <c r="J230" s="1655"/>
      <c r="K230" s="1655"/>
      <c r="L230" s="1655"/>
      <c r="M230" s="1655"/>
      <c r="N230" s="465">
        <v>3</v>
      </c>
      <c r="O230" s="1536">
        <v>4</v>
      </c>
      <c r="P230" s="1537"/>
      <c r="Q230" s="526">
        <v>3</v>
      </c>
      <c r="R230" s="1536">
        <v>4</v>
      </c>
      <c r="S230" s="1537"/>
      <c r="T230" s="527">
        <v>3</v>
      </c>
      <c r="U230" s="121">
        <v>1</v>
      </c>
      <c r="V230" s="435"/>
    </row>
    <row r="231" spans="1:22" ht="15.75" hidden="1">
      <c r="A231" s="1654" t="s">
        <v>27</v>
      </c>
      <c r="B231" s="1655"/>
      <c r="C231" s="1655"/>
      <c r="D231" s="1655"/>
      <c r="E231" s="1655"/>
      <c r="F231" s="1655"/>
      <c r="G231" s="1655"/>
      <c r="H231" s="1655"/>
      <c r="I231" s="1655"/>
      <c r="J231" s="1655"/>
      <c r="K231" s="1655"/>
      <c r="L231" s="1655"/>
      <c r="M231" s="1655"/>
      <c r="N231" s="528">
        <v>1</v>
      </c>
      <c r="O231" s="1524">
        <v>2</v>
      </c>
      <c r="P231" s="1525"/>
      <c r="Q231" s="529">
        <v>2</v>
      </c>
      <c r="R231" s="1524">
        <v>1</v>
      </c>
      <c r="S231" s="1525"/>
      <c r="T231" s="529">
        <v>4</v>
      </c>
      <c r="U231" s="11">
        <v>2</v>
      </c>
      <c r="V231" s="530">
        <v>3</v>
      </c>
    </row>
    <row r="232" spans="1:22" ht="15.75" hidden="1">
      <c r="A232" s="1654" t="s">
        <v>47</v>
      </c>
      <c r="B232" s="1655"/>
      <c r="C232" s="1655"/>
      <c r="D232" s="1655"/>
      <c r="E232" s="1655"/>
      <c r="F232" s="1655"/>
      <c r="G232" s="1655"/>
      <c r="H232" s="1655"/>
      <c r="I232" s="1655"/>
      <c r="J232" s="1655"/>
      <c r="K232" s="1655"/>
      <c r="L232" s="1655"/>
      <c r="M232" s="1655"/>
      <c r="N232" s="465"/>
      <c r="O232" s="1532"/>
      <c r="P232" s="1533"/>
      <c r="Q232" s="531"/>
      <c r="R232" s="1524"/>
      <c r="S232" s="1525"/>
      <c r="T232" s="529">
        <v>1</v>
      </c>
      <c r="U232" s="11"/>
      <c r="V232" s="107"/>
    </row>
    <row r="233" spans="1:34" ht="15.75" hidden="1">
      <c r="A233" s="1654" t="s">
        <v>48</v>
      </c>
      <c r="B233" s="1655"/>
      <c r="C233" s="1655"/>
      <c r="D233" s="1655"/>
      <c r="E233" s="1655"/>
      <c r="F233" s="1655"/>
      <c r="G233" s="1655"/>
      <c r="H233" s="1655"/>
      <c r="I233" s="1655"/>
      <c r="J233" s="1655"/>
      <c r="K233" s="1655"/>
      <c r="L233" s="1655"/>
      <c r="M233" s="1655"/>
      <c r="N233" s="682"/>
      <c r="O233" s="2046"/>
      <c r="P233" s="2046"/>
      <c r="Q233" s="11">
        <v>1</v>
      </c>
      <c r="R233" s="2091">
        <v>1</v>
      </c>
      <c r="S233" s="2091"/>
      <c r="T233" s="11"/>
      <c r="U233" s="11">
        <v>1</v>
      </c>
      <c r="V233" s="237"/>
      <c r="AG233" s="33">
        <v>26</v>
      </c>
      <c r="AH233" s="33">
        <v>8</v>
      </c>
    </row>
    <row r="234" spans="1:34" ht="15.75" hidden="1">
      <c r="A234" s="349"/>
      <c r="B234" s="349"/>
      <c r="C234" s="349"/>
      <c r="D234" s="349"/>
      <c r="E234" s="349"/>
      <c r="F234" s="349"/>
      <c r="G234" s="349"/>
      <c r="H234" s="349"/>
      <c r="I234" s="349"/>
      <c r="J234" s="349"/>
      <c r="K234" s="349"/>
      <c r="L234" s="2093" t="s">
        <v>319</v>
      </c>
      <c r="M234" s="2094"/>
      <c r="N234" s="2095" t="s">
        <v>378</v>
      </c>
      <c r="O234" s="2095"/>
      <c r="P234" s="2095"/>
      <c r="Q234" s="2092" t="s">
        <v>379</v>
      </c>
      <c r="R234" s="2092"/>
      <c r="S234" s="2092"/>
      <c r="T234" s="2092" t="s">
        <v>321</v>
      </c>
      <c r="U234" s="2092"/>
      <c r="V234" s="237"/>
      <c r="AG234" s="33">
        <v>20</v>
      </c>
      <c r="AH234" s="33">
        <v>6</v>
      </c>
    </row>
    <row r="235" spans="1:34" ht="16.5" hidden="1" thickBot="1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2096">
        <f>G19+G36+G37+G43+G79+G53+G57+G58+G61+G76+G112+G82+G32</f>
        <v>44.5</v>
      </c>
      <c r="O235" s="2008"/>
      <c r="P235" s="2097"/>
      <c r="Q235" s="2096">
        <f>G70+G29+G103+G110+G113+G116+G117+G120+G126+G144+G106+G73</f>
        <v>39</v>
      </c>
      <c r="R235" s="2008"/>
      <c r="S235" s="2097"/>
      <c r="T235" s="2096">
        <f>G47+G109+G123+G127+G128+G137+G215+G218+G223+G146+G145+G130+G50+G40+G13+G133+G136</f>
        <v>58.5</v>
      </c>
      <c r="U235" s="2008"/>
      <c r="V235" s="2097"/>
      <c r="AG235" s="33">
        <v>8</v>
      </c>
      <c r="AH235" s="33">
        <v>4</v>
      </c>
    </row>
    <row r="236" spans="1:22" s="453" customFormat="1" ht="14.25" hidden="1" thickBot="1">
      <c r="A236" s="534"/>
      <c r="B236" s="534"/>
      <c r="C236" s="534"/>
      <c r="D236" s="534"/>
      <c r="E236" s="534"/>
      <c r="F236" s="534"/>
      <c r="G236" s="534"/>
      <c r="H236" s="534"/>
      <c r="I236" s="534"/>
      <c r="J236" s="534"/>
      <c r="K236" s="534"/>
      <c r="L236" s="534"/>
      <c r="M236" s="515"/>
      <c r="N236" s="1507">
        <f>N235+Q235+T235</f>
        <v>142</v>
      </c>
      <c r="O236" s="1508"/>
      <c r="P236" s="1508"/>
      <c r="Q236" s="1508"/>
      <c r="R236" s="1508"/>
      <c r="S236" s="1508"/>
      <c r="T236" s="1508"/>
      <c r="U236" s="1508"/>
      <c r="V236" s="1509"/>
    </row>
    <row r="237" spans="1:25" s="78" customFormat="1" ht="16.5" customHeight="1" hidden="1" thickBot="1">
      <c r="A237" s="1683" t="s">
        <v>255</v>
      </c>
      <c r="B237" s="1684"/>
      <c r="C237" s="1684"/>
      <c r="D237" s="1684"/>
      <c r="E237" s="1684"/>
      <c r="F237" s="1684"/>
      <c r="G237" s="1684"/>
      <c r="H237" s="1684"/>
      <c r="I237" s="1684"/>
      <c r="J237" s="1684"/>
      <c r="K237" s="1684"/>
      <c r="L237" s="1684"/>
      <c r="M237" s="1684"/>
      <c r="N237" s="1684"/>
      <c r="O237" s="1684"/>
      <c r="P237" s="1684"/>
      <c r="Q237" s="1684"/>
      <c r="R237" s="1684"/>
      <c r="S237" s="1684"/>
      <c r="T237" s="1684"/>
      <c r="U237" s="1684"/>
      <c r="V237" s="1684"/>
      <c r="W237" s="1684"/>
      <c r="X237" s="1684"/>
      <c r="Y237" s="1685"/>
    </row>
    <row r="238" spans="1:22" ht="15.75" hidden="1">
      <c r="A238" s="1631" t="s">
        <v>159</v>
      </c>
      <c r="B238" s="1632" t="s">
        <v>159</v>
      </c>
      <c r="C238" s="1632" t="s">
        <v>159</v>
      </c>
      <c r="D238" s="1632" t="s">
        <v>159</v>
      </c>
      <c r="E238" s="1632" t="s">
        <v>159</v>
      </c>
      <c r="F238" s="1632" t="s">
        <v>159</v>
      </c>
      <c r="G238" s="71">
        <f>G22+G62+G96+G199+G219+G224</f>
        <v>240</v>
      </c>
      <c r="H238" s="71">
        <f>H22+H62+H96+H199+H219+H224</f>
        <v>7230</v>
      </c>
      <c r="I238" s="284">
        <f>I22+I62+I96+I199</f>
        <v>0</v>
      </c>
      <c r="J238" s="57" t="s">
        <v>261</v>
      </c>
      <c r="K238" s="57" t="s">
        <v>262</v>
      </c>
      <c r="L238" s="57" t="s">
        <v>263</v>
      </c>
      <c r="M238" s="285">
        <f>M22+M62+M96+M199</f>
        <v>0</v>
      </c>
      <c r="N238" s="168"/>
      <c r="O238" s="1530"/>
      <c r="P238" s="1531"/>
      <c r="Q238" s="72"/>
      <c r="R238" s="1512"/>
      <c r="S238" s="1513"/>
      <c r="T238" s="434"/>
      <c r="U238" s="521"/>
      <c r="V238" s="435"/>
    </row>
    <row r="239" spans="1:22" ht="16.5" hidden="1" thickBot="1">
      <c r="A239" s="1672" t="s">
        <v>160</v>
      </c>
      <c r="B239" s="1673" t="s">
        <v>160</v>
      </c>
      <c r="C239" s="1673" t="s">
        <v>160</v>
      </c>
      <c r="D239" s="1673" t="s">
        <v>160</v>
      </c>
      <c r="E239" s="1673" t="s">
        <v>160</v>
      </c>
      <c r="F239" s="1673" t="s">
        <v>160</v>
      </c>
      <c r="G239" s="73">
        <f>G23+G63+G97+G200+G220</f>
        <v>97.5</v>
      </c>
      <c r="H239" s="73">
        <f>H23+H63+H97+H200+H220</f>
        <v>2925</v>
      </c>
      <c r="I239" s="18"/>
      <c r="J239" s="18"/>
      <c r="K239" s="18"/>
      <c r="L239" s="18"/>
      <c r="M239" s="74"/>
      <c r="N239" s="165"/>
      <c r="O239" s="1528"/>
      <c r="P239" s="1529"/>
      <c r="Q239" s="75"/>
      <c r="R239" s="1499"/>
      <c r="S239" s="1500"/>
      <c r="T239" s="275"/>
      <c r="U239" s="237"/>
      <c r="V239" s="107"/>
    </row>
    <row r="240" spans="1:22" ht="16.5" hidden="1" thickBot="1">
      <c r="A240" s="1670" t="s">
        <v>161</v>
      </c>
      <c r="B240" s="1671" t="s">
        <v>161</v>
      </c>
      <c r="C240" s="1671" t="s">
        <v>161</v>
      </c>
      <c r="D240" s="1671" t="s">
        <v>161</v>
      </c>
      <c r="E240" s="1671" t="s">
        <v>161</v>
      </c>
      <c r="F240" s="1671" t="s">
        <v>161</v>
      </c>
      <c r="G240" s="76">
        <f>G24+G64+G98+G201+G221+G224</f>
        <v>142.5</v>
      </c>
      <c r="H240" s="76">
        <f>H24+H64+H98+H201+H221+H224</f>
        <v>4305</v>
      </c>
      <c r="I240" s="54">
        <v>562</v>
      </c>
      <c r="J240" s="57" t="s">
        <v>261</v>
      </c>
      <c r="K240" s="57" t="s">
        <v>263</v>
      </c>
      <c r="L240" s="57" t="s">
        <v>186</v>
      </c>
      <c r="M240" s="285">
        <f>M24+M64+M98+M201</f>
        <v>3296</v>
      </c>
      <c r="N240" s="166"/>
      <c r="O240" s="1510"/>
      <c r="P240" s="1511"/>
      <c r="Q240" s="77"/>
      <c r="R240" s="1501"/>
      <c r="S240" s="1502"/>
      <c r="T240" s="536"/>
      <c r="U240" s="536"/>
      <c r="V240" s="539"/>
    </row>
    <row r="241" spans="1:22" ht="16.5" hidden="1" thickBot="1">
      <c r="A241" s="1674" t="s">
        <v>251</v>
      </c>
      <c r="B241" s="1675"/>
      <c r="C241" s="1675"/>
      <c r="D241" s="1675"/>
      <c r="E241" s="1675"/>
      <c r="F241" s="1675"/>
      <c r="G241" s="1675"/>
      <c r="H241" s="1675"/>
      <c r="I241" s="1675"/>
      <c r="J241" s="1675"/>
      <c r="K241" s="1675"/>
      <c r="L241" s="1675"/>
      <c r="M241" s="1675"/>
      <c r="N241" s="593" t="s">
        <v>278</v>
      </c>
      <c r="O241" s="1503" t="s">
        <v>280</v>
      </c>
      <c r="P241" s="1504"/>
      <c r="Q241" s="27" t="s">
        <v>281</v>
      </c>
      <c r="R241" s="1503" t="s">
        <v>258</v>
      </c>
      <c r="S241" s="1504"/>
      <c r="T241" s="595" t="s">
        <v>185</v>
      </c>
      <c r="U241" s="596" t="s">
        <v>292</v>
      </c>
      <c r="V241" s="345"/>
    </row>
    <row r="242" spans="1:22" ht="15.75" hidden="1">
      <c r="A242" s="1654" t="s">
        <v>26</v>
      </c>
      <c r="B242" s="1655"/>
      <c r="C242" s="1655"/>
      <c r="D242" s="1655"/>
      <c r="E242" s="1655"/>
      <c r="F242" s="1655"/>
      <c r="G242" s="1655"/>
      <c r="H242" s="1655"/>
      <c r="I242" s="1655"/>
      <c r="J242" s="1655"/>
      <c r="K242" s="1655"/>
      <c r="L242" s="1655"/>
      <c r="M242" s="1655"/>
      <c r="N242" s="354">
        <v>3</v>
      </c>
      <c r="O242" s="1505">
        <v>4</v>
      </c>
      <c r="P242" s="1506"/>
      <c r="Q242" s="537">
        <v>3</v>
      </c>
      <c r="R242" s="1516">
        <v>5</v>
      </c>
      <c r="S242" s="1517"/>
      <c r="T242" s="537">
        <v>3</v>
      </c>
      <c r="U242" s="537">
        <v>3</v>
      </c>
      <c r="V242" s="540"/>
    </row>
    <row r="243" spans="1:22" ht="15.75" hidden="1">
      <c r="A243" s="1654" t="s">
        <v>27</v>
      </c>
      <c r="B243" s="1655"/>
      <c r="C243" s="1655"/>
      <c r="D243" s="1655"/>
      <c r="E243" s="1655"/>
      <c r="F243" s="1655"/>
      <c r="G243" s="1655"/>
      <c r="H243" s="1655"/>
      <c r="I243" s="1655"/>
      <c r="J243" s="1655"/>
      <c r="K243" s="1655"/>
      <c r="L243" s="1655"/>
      <c r="M243" s="1655"/>
      <c r="N243" s="355">
        <v>1</v>
      </c>
      <c r="O243" s="1520">
        <v>2</v>
      </c>
      <c r="P243" s="1521"/>
      <c r="Q243" s="538">
        <v>2</v>
      </c>
      <c r="R243" s="1518">
        <v>2</v>
      </c>
      <c r="S243" s="1519"/>
      <c r="T243" s="538">
        <v>4</v>
      </c>
      <c r="U243" s="538">
        <v>0</v>
      </c>
      <c r="V243" s="359">
        <v>3</v>
      </c>
    </row>
    <row r="244" spans="1:22" ht="15.75" hidden="1">
      <c r="A244" s="1654" t="s">
        <v>47</v>
      </c>
      <c r="B244" s="1655"/>
      <c r="C244" s="1655"/>
      <c r="D244" s="1655"/>
      <c r="E244" s="1655"/>
      <c r="F244" s="1655"/>
      <c r="G244" s="1655"/>
      <c r="H244" s="1655"/>
      <c r="I244" s="1655"/>
      <c r="J244" s="1655"/>
      <c r="K244" s="1655"/>
      <c r="L244" s="1655"/>
      <c r="M244" s="1655"/>
      <c r="N244" s="355"/>
      <c r="O244" s="1520"/>
      <c r="P244" s="1521"/>
      <c r="Q244" s="538">
        <v>1</v>
      </c>
      <c r="R244" s="1520"/>
      <c r="S244" s="1521"/>
      <c r="T244" s="538">
        <v>1</v>
      </c>
      <c r="U244" s="353">
        <v>1</v>
      </c>
      <c r="V244" s="359"/>
    </row>
    <row r="245" spans="1:22" ht="16.5" hidden="1" thickBot="1">
      <c r="A245" s="1654" t="s">
        <v>48</v>
      </c>
      <c r="B245" s="1655"/>
      <c r="C245" s="1655"/>
      <c r="D245" s="1655"/>
      <c r="E245" s="1655"/>
      <c r="F245" s="1655"/>
      <c r="G245" s="1655"/>
      <c r="H245" s="1655"/>
      <c r="I245" s="1655"/>
      <c r="J245" s="1655"/>
      <c r="K245" s="1655"/>
      <c r="L245" s="1655"/>
      <c r="M245" s="1655"/>
      <c r="N245" s="356"/>
      <c r="O245" s="1514"/>
      <c r="P245" s="1515"/>
      <c r="Q245" s="541"/>
      <c r="R245" s="1522">
        <v>1</v>
      </c>
      <c r="S245" s="1523"/>
      <c r="T245" s="541"/>
      <c r="U245" s="357"/>
      <c r="V245" s="360"/>
    </row>
    <row r="246" spans="1:22" ht="16.5" hidden="1" thickBot="1">
      <c r="A246" s="349"/>
      <c r="B246" s="349"/>
      <c r="C246" s="349"/>
      <c r="D246" s="349"/>
      <c r="E246" s="349"/>
      <c r="F246" s="349"/>
      <c r="G246" s="349"/>
      <c r="H246" s="349"/>
      <c r="I246" s="349"/>
      <c r="J246" s="349"/>
      <c r="K246" s="349"/>
      <c r="L246" s="2093" t="s">
        <v>319</v>
      </c>
      <c r="M246" s="2094"/>
      <c r="N246" s="2095" t="s">
        <v>320</v>
      </c>
      <c r="O246" s="2095"/>
      <c r="P246" s="2095"/>
      <c r="Q246" s="2092" t="s">
        <v>320</v>
      </c>
      <c r="R246" s="2092"/>
      <c r="S246" s="2092"/>
      <c r="T246" s="2092" t="s">
        <v>321</v>
      </c>
      <c r="U246" s="2092"/>
      <c r="V246" s="681"/>
    </row>
    <row r="247" spans="1:22" ht="16.5" hidden="1" thickBot="1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647">
        <f>G19+G32+G36+G37+G43+G53+G57+G58+G61+G95+G189</f>
        <v>37.5</v>
      </c>
      <c r="O247" s="1645"/>
      <c r="P247" s="1646"/>
      <c r="Q247" s="1644">
        <f>G29+G91+G92+G160+G161+G164+G165+G173+G176+G183+G186+G190+G193+G194</f>
        <v>50</v>
      </c>
      <c r="R247" s="1645"/>
      <c r="S247" s="1646"/>
      <c r="T247" s="1647">
        <f>G13+G40+G47+G50+G153+G157+G169+G170+G179+G180+G197+G198+G221+G224+G154</f>
        <v>55.5</v>
      </c>
      <c r="U247" s="1648"/>
      <c r="V247" s="1649"/>
    </row>
    <row r="248" spans="1:22" ht="16.5" hidden="1" thickBot="1">
      <c r="A248" s="171"/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351"/>
      <c r="O248" s="352"/>
      <c r="P248" s="352"/>
      <c r="Q248" s="352"/>
      <c r="R248" s="352"/>
      <c r="S248" s="344"/>
      <c r="T248" s="350"/>
      <c r="U248" s="344"/>
      <c r="V248" s="345"/>
    </row>
    <row r="249" spans="1:22" ht="16.5" hidden="1" thickBot="1">
      <c r="A249" s="171"/>
      <c r="B249" s="349" t="s">
        <v>88</v>
      </c>
      <c r="C249" s="349"/>
      <c r="D249" s="1662"/>
      <c r="E249" s="1666"/>
      <c r="F249" s="1666"/>
      <c r="G249" s="349"/>
      <c r="H249" s="1664" t="s">
        <v>89</v>
      </c>
      <c r="I249" s="1667"/>
      <c r="J249" s="1667"/>
      <c r="K249" s="171"/>
      <c r="L249" s="171"/>
      <c r="M249" s="171"/>
      <c r="N249" s="1676">
        <f>N247+Q247+T247</f>
        <v>143</v>
      </c>
      <c r="O249" s="1677"/>
      <c r="P249" s="1677"/>
      <c r="Q249" s="1677"/>
      <c r="R249" s="1677"/>
      <c r="S249" s="1677"/>
      <c r="T249" s="1677"/>
      <c r="U249" s="1677"/>
      <c r="V249" s="1504"/>
    </row>
    <row r="250" spans="2:22" ht="15.75" hidden="1">
      <c r="B250" s="349" t="s">
        <v>259</v>
      </c>
      <c r="D250" s="1668"/>
      <c r="E250" s="1668"/>
      <c r="F250" s="1668"/>
      <c r="H250" s="1669" t="s">
        <v>260</v>
      </c>
      <c r="I250" s="1669"/>
      <c r="J250" s="1669"/>
      <c r="V250" s="33"/>
    </row>
    <row r="251" spans="2:22" ht="15.75" hidden="1">
      <c r="B251" s="349" t="s">
        <v>90</v>
      </c>
      <c r="C251" s="349"/>
      <c r="D251" s="1662"/>
      <c r="E251" s="1663"/>
      <c r="F251" s="1663"/>
      <c r="G251" s="349"/>
      <c r="H251" s="1664" t="s">
        <v>91</v>
      </c>
      <c r="I251" s="1665"/>
      <c r="J251" s="1665"/>
      <c r="V251" s="453"/>
    </row>
    <row r="252" spans="3:22" ht="12.75">
      <c r="C252" s="915">
        <f>C138+9</f>
        <v>83.5</v>
      </c>
      <c r="D252" s="915">
        <f>D138</f>
        <v>17</v>
      </c>
      <c r="E252" s="915">
        <f>E138+9</f>
        <v>66.5</v>
      </c>
      <c r="V252" s="453"/>
    </row>
    <row r="253" ht="12.75">
      <c r="V253" s="453"/>
    </row>
    <row r="254" spans="3:22" ht="12.75">
      <c r="C254" s="816">
        <f>G101+G104+G107+G110+G111+G114+G118+G121+G124+G128+G129+G133+G134</f>
        <v>74.5</v>
      </c>
      <c r="D254" s="916">
        <f>C254+9</f>
        <v>83.5</v>
      </c>
      <c r="V254" s="453"/>
    </row>
    <row r="255" spans="3:22" ht="12.75">
      <c r="C255" s="816">
        <f>G102+G105+G108+G115+G119+G122+G125</f>
        <v>17</v>
      </c>
      <c r="D255" s="816">
        <f>C255</f>
        <v>17</v>
      </c>
      <c r="V255" s="453"/>
    </row>
    <row r="256" spans="3:22" ht="12.75">
      <c r="C256" s="816">
        <f>G103+G106+G109+G110+G112+G113+G116+G117+G120+G123+G126+G127+G128+G130+G133+G136+G137</f>
        <v>57.5</v>
      </c>
      <c r="D256" s="816">
        <f>C256+9</f>
        <v>66.5</v>
      </c>
      <c r="V256" s="453"/>
    </row>
    <row r="257" ht="12.75">
      <c r="V257" s="453"/>
    </row>
    <row r="258" ht="12.75">
      <c r="V258" s="453"/>
    </row>
    <row r="259" spans="2:22" ht="12.75">
      <c r="B259" s="33" t="s">
        <v>366</v>
      </c>
      <c r="C259" s="33" t="s">
        <v>365</v>
      </c>
      <c r="D259" s="33" t="s">
        <v>367</v>
      </c>
      <c r="E259" s="33" t="s">
        <v>368</v>
      </c>
      <c r="F259" s="33" t="s">
        <v>369</v>
      </c>
      <c r="V259" s="453"/>
    </row>
    <row r="260" spans="3:22" ht="12.75">
      <c r="C260" s="808">
        <f>I24</f>
        <v>8</v>
      </c>
      <c r="D260" s="808">
        <f>J24</f>
        <v>4</v>
      </c>
      <c r="E260" s="808">
        <f>K24</f>
        <v>0</v>
      </c>
      <c r="F260" s="808">
        <f>L24</f>
        <v>4</v>
      </c>
      <c r="V260" s="453"/>
    </row>
    <row r="261" spans="3:22" ht="12.75">
      <c r="C261" s="810">
        <f>I64</f>
        <v>114</v>
      </c>
      <c r="D261" s="810" t="str">
        <f>J64</f>
        <v>76/0</v>
      </c>
      <c r="E261" s="810" t="str">
        <f>K64</f>
        <v>16/4</v>
      </c>
      <c r="F261" s="810" t="str">
        <f>L64</f>
        <v>0/18</v>
      </c>
      <c r="V261" s="453"/>
    </row>
    <row r="262" spans="3:22" ht="12.75">
      <c r="C262" s="810">
        <f>I85</f>
        <v>46</v>
      </c>
      <c r="D262" s="810" t="str">
        <f>J85</f>
        <v>36/0</v>
      </c>
      <c r="E262" s="810">
        <f>K85</f>
        <v>0</v>
      </c>
      <c r="F262" s="810" t="str">
        <f>L85</f>
        <v>4/6</v>
      </c>
      <c r="V262" s="453"/>
    </row>
    <row r="263" spans="3:22" ht="12.75">
      <c r="C263" s="810">
        <f>I149</f>
        <v>176</v>
      </c>
      <c r="D263" s="810">
        <f>J149</f>
        <v>100</v>
      </c>
      <c r="E263" s="810" t="str">
        <f>K149</f>
        <v>40/8</v>
      </c>
      <c r="F263" s="810" t="str">
        <f>L149</f>
        <v>28/0</v>
      </c>
      <c r="V263" s="453"/>
    </row>
    <row r="264" spans="3:22" ht="12.75">
      <c r="C264" s="808">
        <f>SUM(C260:C263)</f>
        <v>344</v>
      </c>
      <c r="D264" s="808">
        <f>SUM(D260:D263)</f>
        <v>104</v>
      </c>
      <c r="E264" s="808">
        <f>SUM(E260:E263)</f>
        <v>0</v>
      </c>
      <c r="F264" s="808">
        <f>SUM(F260:F263)</f>
        <v>4</v>
      </c>
      <c r="V264" s="453"/>
    </row>
    <row r="265" ht="12.75">
      <c r="V265" s="453"/>
    </row>
    <row r="266" ht="12.75">
      <c r="V266" s="453"/>
    </row>
    <row r="267" ht="12.75">
      <c r="V267" s="453"/>
    </row>
    <row r="268" spans="3:22" ht="12.75">
      <c r="C268" s="33">
        <v>344</v>
      </c>
      <c r="D268" s="33">
        <v>216</v>
      </c>
      <c r="E268" s="33">
        <v>68</v>
      </c>
      <c r="F268" s="33">
        <v>60</v>
      </c>
      <c r="V268" s="453"/>
    </row>
    <row r="269" ht="12.75">
      <c r="V269" s="453"/>
    </row>
    <row r="270" spans="4:22" ht="12.75">
      <c r="D270" s="33">
        <v>216</v>
      </c>
      <c r="E270" s="33">
        <v>56</v>
      </c>
      <c r="F270" s="33">
        <v>36</v>
      </c>
      <c r="V270" s="453"/>
    </row>
    <row r="271" spans="4:22" ht="12.75">
      <c r="D271" s="33">
        <v>0</v>
      </c>
      <c r="E271" s="33">
        <v>12</v>
      </c>
      <c r="F271" s="33">
        <v>24</v>
      </c>
      <c r="V271" s="453"/>
    </row>
    <row r="272" ht="12.75">
      <c r="V272" s="453"/>
    </row>
    <row r="273" ht="12.75">
      <c r="V273" s="453"/>
    </row>
    <row r="274" spans="2:22" ht="12.75">
      <c r="B274" s="33" t="s">
        <v>380</v>
      </c>
      <c r="V274" s="453"/>
    </row>
    <row r="275" spans="3:22" ht="12.75">
      <c r="C275" s="33" t="s">
        <v>365</v>
      </c>
      <c r="D275" s="33" t="s">
        <v>367</v>
      </c>
      <c r="E275" s="33" t="s">
        <v>368</v>
      </c>
      <c r="F275" s="33" t="s">
        <v>369</v>
      </c>
      <c r="H275" s="33" t="s">
        <v>381</v>
      </c>
      <c r="I275" s="33" t="s">
        <v>368</v>
      </c>
      <c r="J275" s="33" t="s">
        <v>382</v>
      </c>
      <c r="V275" s="453"/>
    </row>
    <row r="276" spans="3:22" ht="12.75">
      <c r="C276" s="808">
        <f aca="true" t="shared" si="10" ref="C276:F277">C260</f>
        <v>8</v>
      </c>
      <c r="D276" s="808">
        <f t="shared" si="10"/>
        <v>4</v>
      </c>
      <c r="E276" s="808">
        <f t="shared" si="10"/>
        <v>0</v>
      </c>
      <c r="F276" s="808">
        <f t="shared" si="10"/>
        <v>4</v>
      </c>
      <c r="H276" s="33">
        <v>4</v>
      </c>
      <c r="J276" s="33">
        <v>4</v>
      </c>
      <c r="V276" s="453"/>
    </row>
    <row r="277" spans="3:22" ht="12.75">
      <c r="C277" s="808">
        <f t="shared" si="10"/>
        <v>114</v>
      </c>
      <c r="D277" s="808" t="str">
        <f t="shared" si="10"/>
        <v>76/0</v>
      </c>
      <c r="E277" s="808" t="str">
        <f t="shared" si="10"/>
        <v>16/4</v>
      </c>
      <c r="F277" s="808" t="str">
        <f t="shared" si="10"/>
        <v>0/18</v>
      </c>
      <c r="H277" s="33">
        <v>76</v>
      </c>
      <c r="I277" s="33">
        <v>20</v>
      </c>
      <c r="J277" s="33">
        <v>18</v>
      </c>
      <c r="V277" s="453"/>
    </row>
    <row r="278" spans="3:22" ht="12.75">
      <c r="C278" s="816">
        <f>I98</f>
        <v>32</v>
      </c>
      <c r="D278" s="816">
        <f>J98</f>
        <v>22</v>
      </c>
      <c r="E278" s="816">
        <f>K98</f>
        <v>8</v>
      </c>
      <c r="F278" s="816">
        <f>L98</f>
        <v>2</v>
      </c>
      <c r="H278" s="33">
        <v>30</v>
      </c>
      <c r="I278" s="33">
        <v>12</v>
      </c>
      <c r="J278" s="33">
        <v>2</v>
      </c>
      <c r="V278" s="453"/>
    </row>
    <row r="279" spans="3:22" ht="12.75">
      <c r="C279" s="810">
        <f>I201</f>
        <v>240</v>
      </c>
      <c r="D279" s="810" t="str">
        <f>J201</f>
        <v>108/22</v>
      </c>
      <c r="E279" s="810" t="str">
        <f>K201</f>
        <v>46/26</v>
      </c>
      <c r="F279" s="810" t="str">
        <f>L201</f>
        <v>18/20</v>
      </c>
      <c r="H279" s="33">
        <v>130</v>
      </c>
      <c r="I279" s="33">
        <f>46+26</f>
        <v>72</v>
      </c>
      <c r="J279" s="33">
        <v>38</v>
      </c>
      <c r="V279" s="453"/>
    </row>
    <row r="280" spans="3:22" ht="12.75">
      <c r="C280" s="808">
        <f>SUM(C276:C279)</f>
        <v>394</v>
      </c>
      <c r="H280" s="33">
        <f>SUM(H276:H279)</f>
        <v>240</v>
      </c>
      <c r="I280" s="33">
        <f>SUM(I276:I279)</f>
        <v>104</v>
      </c>
      <c r="J280" s="33">
        <f>SUM(J276:J279)</f>
        <v>62</v>
      </c>
      <c r="V280" s="453"/>
    </row>
    <row r="281" ht="12.75">
      <c r="V281" s="453"/>
    </row>
    <row r="282" ht="12.75">
      <c r="V282" s="453"/>
    </row>
    <row r="283" spans="3:22" ht="12.75">
      <c r="C283" s="372"/>
      <c r="D283" s="372" t="s">
        <v>383</v>
      </c>
      <c r="E283" s="372"/>
      <c r="F283" s="372"/>
      <c r="G283" s="372"/>
      <c r="H283" s="372"/>
      <c r="I283" s="372"/>
      <c r="J283" s="372"/>
      <c r="K283" s="372"/>
      <c r="L283" s="372"/>
      <c r="M283" s="372"/>
      <c r="N283" s="372"/>
      <c r="V283" s="453"/>
    </row>
    <row r="284" spans="3:22" ht="12.75">
      <c r="C284" s="2123">
        <v>1</v>
      </c>
      <c r="D284" s="2123"/>
      <c r="E284" s="2123"/>
      <c r="F284" s="2123"/>
      <c r="G284" s="2123">
        <v>2</v>
      </c>
      <c r="H284" s="2123"/>
      <c r="I284" s="2123"/>
      <c r="J284" s="2123"/>
      <c r="K284" s="2123">
        <v>3</v>
      </c>
      <c r="L284" s="2123"/>
      <c r="M284" s="2123"/>
      <c r="N284" s="2123"/>
      <c r="V284" s="453"/>
    </row>
    <row r="285" spans="3:22" ht="12.75">
      <c r="C285" s="1559">
        <v>1</v>
      </c>
      <c r="D285" s="2124"/>
      <c r="E285" s="1559">
        <v>2</v>
      </c>
      <c r="F285" s="2124"/>
      <c r="G285" s="1559">
        <v>3</v>
      </c>
      <c r="H285" s="2124"/>
      <c r="I285" s="1559">
        <v>4</v>
      </c>
      <c r="J285" s="2124"/>
      <c r="K285" s="2123">
        <v>5</v>
      </c>
      <c r="L285" s="2123"/>
      <c r="M285" s="2123">
        <v>6</v>
      </c>
      <c r="N285" s="2123"/>
      <c r="V285" s="453"/>
    </row>
    <row r="286" spans="3:22" ht="12.75">
      <c r="C286" s="372" t="s">
        <v>384</v>
      </c>
      <c r="D286" s="372" t="s">
        <v>385</v>
      </c>
      <c r="E286" s="372" t="s">
        <v>384</v>
      </c>
      <c r="F286" s="372" t="s">
        <v>385</v>
      </c>
      <c r="G286" s="372" t="s">
        <v>384</v>
      </c>
      <c r="H286" s="372" t="s">
        <v>385</v>
      </c>
      <c r="I286" s="372" t="s">
        <v>384</v>
      </c>
      <c r="J286" s="372" t="s">
        <v>385</v>
      </c>
      <c r="K286" s="372"/>
      <c r="L286" s="372"/>
      <c r="M286" s="372"/>
      <c r="N286" s="372"/>
      <c r="V286" s="453"/>
    </row>
    <row r="287" spans="3:22" ht="12.75">
      <c r="C287" s="372">
        <v>4</v>
      </c>
      <c r="D287" s="372">
        <v>0</v>
      </c>
      <c r="E287" s="372">
        <v>0</v>
      </c>
      <c r="F287" s="372">
        <v>0</v>
      </c>
      <c r="G287" s="372">
        <v>0</v>
      </c>
      <c r="H287" s="372">
        <v>0</v>
      </c>
      <c r="I287" s="372">
        <v>0</v>
      </c>
      <c r="J287" s="372">
        <v>0</v>
      </c>
      <c r="K287" s="372"/>
      <c r="L287" s="372"/>
      <c r="M287" s="372">
        <v>4</v>
      </c>
      <c r="N287" s="372">
        <v>0</v>
      </c>
      <c r="V287" s="453"/>
    </row>
    <row r="288" spans="3:22" ht="12.75">
      <c r="C288" s="372">
        <v>46</v>
      </c>
      <c r="D288" s="372">
        <v>12</v>
      </c>
      <c r="E288" s="372">
        <v>26</v>
      </c>
      <c r="F288" s="372">
        <v>8</v>
      </c>
      <c r="G288" s="372">
        <v>0</v>
      </c>
      <c r="H288" s="372">
        <v>0</v>
      </c>
      <c r="I288" s="372">
        <v>8</v>
      </c>
      <c r="J288" s="372">
        <v>2</v>
      </c>
      <c r="K288" s="372">
        <v>12</v>
      </c>
      <c r="L288" s="372">
        <v>0</v>
      </c>
      <c r="M288" s="372"/>
      <c r="N288" s="372"/>
      <c r="V288" s="453"/>
    </row>
    <row r="289" spans="3:22" ht="12.75">
      <c r="C289" s="372"/>
      <c r="D289" s="372"/>
      <c r="E289" s="372">
        <v>20</v>
      </c>
      <c r="F289" s="372">
        <v>0</v>
      </c>
      <c r="G289" s="372">
        <v>12</v>
      </c>
      <c r="H289" s="372"/>
      <c r="I289" s="372">
        <v>12</v>
      </c>
      <c r="J289" s="372"/>
      <c r="K289" s="372"/>
      <c r="L289" s="372"/>
      <c r="M289" s="372"/>
      <c r="N289" s="372"/>
      <c r="V289" s="453"/>
    </row>
    <row r="290" spans="3:22" ht="12.75">
      <c r="C290" s="372"/>
      <c r="D290" s="372"/>
      <c r="E290" s="372">
        <v>12</v>
      </c>
      <c r="F290" s="372">
        <v>0</v>
      </c>
      <c r="G290" s="372">
        <v>40</v>
      </c>
      <c r="H290" s="372">
        <v>24</v>
      </c>
      <c r="I290" s="372">
        <v>36</v>
      </c>
      <c r="J290" s="372">
        <v>16</v>
      </c>
      <c r="K290" s="372">
        <v>44</v>
      </c>
      <c r="L290" s="372">
        <v>12</v>
      </c>
      <c r="M290" s="372">
        <v>40</v>
      </c>
      <c r="N290" s="372">
        <v>16</v>
      </c>
      <c r="V290" s="453"/>
    </row>
    <row r="291" spans="3:22" ht="12.75">
      <c r="C291" s="33">
        <f>SUM(C287:C290)</f>
        <v>50</v>
      </c>
      <c r="D291" s="33">
        <f aca="true" t="shared" si="11" ref="D291:N291">SUM(D287:D290)</f>
        <v>12</v>
      </c>
      <c r="E291" s="33">
        <f t="shared" si="11"/>
        <v>58</v>
      </c>
      <c r="F291" s="33">
        <f t="shared" si="11"/>
        <v>8</v>
      </c>
      <c r="G291" s="33">
        <f t="shared" si="11"/>
        <v>52</v>
      </c>
      <c r="H291" s="33">
        <f t="shared" si="11"/>
        <v>24</v>
      </c>
      <c r="I291" s="33">
        <f t="shared" si="11"/>
        <v>56</v>
      </c>
      <c r="J291" s="33">
        <f t="shared" si="11"/>
        <v>18</v>
      </c>
      <c r="K291" s="33">
        <f t="shared" si="11"/>
        <v>56</v>
      </c>
      <c r="L291" s="33">
        <f t="shared" si="11"/>
        <v>12</v>
      </c>
      <c r="M291" s="33">
        <f t="shared" si="11"/>
        <v>44</v>
      </c>
      <c r="N291" s="33">
        <f t="shared" si="11"/>
        <v>16</v>
      </c>
      <c r="V291" s="453"/>
    </row>
    <row r="292" ht="12.75">
      <c r="V292" s="453"/>
    </row>
    <row r="293" ht="12.75">
      <c r="V293" s="453"/>
    </row>
    <row r="294" ht="12.75">
      <c r="V294" s="453"/>
    </row>
    <row r="295" spans="1:22" ht="12.75">
      <c r="A295" s="33" t="s">
        <v>386</v>
      </c>
      <c r="V295" s="453"/>
    </row>
    <row r="296" spans="2:22" ht="12.75">
      <c r="B296" s="372"/>
      <c r="C296" s="372"/>
      <c r="D296" s="372"/>
      <c r="E296" s="372"/>
      <c r="F296" s="372"/>
      <c r="G296" s="372"/>
      <c r="H296" s="372"/>
      <c r="V296" s="453"/>
    </row>
    <row r="297" spans="2:22" ht="12.75">
      <c r="B297" s="372"/>
      <c r="C297" s="372" t="s">
        <v>390</v>
      </c>
      <c r="D297" s="372"/>
      <c r="E297" s="372"/>
      <c r="F297" s="372"/>
      <c r="G297" s="372"/>
      <c r="H297" s="372"/>
      <c r="J297" s="372"/>
      <c r="V297" s="453"/>
    </row>
    <row r="298" spans="1:22" ht="12.75">
      <c r="A298" s="33" t="s">
        <v>387</v>
      </c>
      <c r="B298" s="372"/>
      <c r="C298" s="372">
        <v>1</v>
      </c>
      <c r="D298" s="372">
        <v>2</v>
      </c>
      <c r="E298" s="372">
        <v>3</v>
      </c>
      <c r="F298" s="372">
        <v>4</v>
      </c>
      <c r="G298" s="372">
        <v>5</v>
      </c>
      <c r="H298" s="372">
        <v>6</v>
      </c>
      <c r="J298" s="372"/>
      <c r="V298" s="453"/>
    </row>
    <row r="299" spans="2:22" ht="12.75">
      <c r="B299" s="372" t="s">
        <v>388</v>
      </c>
      <c r="C299" s="372">
        <f aca="true" t="shared" si="12" ref="C299:H299">COUNTIF($C$11:$C$21,C298)</f>
        <v>1</v>
      </c>
      <c r="D299" s="372">
        <f t="shared" si="12"/>
        <v>0</v>
      </c>
      <c r="E299" s="372">
        <f t="shared" si="12"/>
        <v>0</v>
      </c>
      <c r="F299" s="372">
        <f t="shared" si="12"/>
        <v>0</v>
      </c>
      <c r="G299" s="372">
        <f t="shared" si="12"/>
        <v>0</v>
      </c>
      <c r="H299" s="372">
        <f t="shared" si="12"/>
        <v>0</v>
      </c>
      <c r="V299" s="453"/>
    </row>
    <row r="300" spans="2:22" ht="12.75">
      <c r="B300" s="372" t="s">
        <v>389</v>
      </c>
      <c r="C300" s="372">
        <f aca="true" t="shared" si="13" ref="C300:H300">COUNTIF($D$11:$D$21,C298)</f>
        <v>0</v>
      </c>
      <c r="D300" s="372">
        <f t="shared" si="13"/>
        <v>0</v>
      </c>
      <c r="E300" s="372">
        <f t="shared" si="13"/>
        <v>0</v>
      </c>
      <c r="F300" s="372">
        <f t="shared" si="13"/>
        <v>0</v>
      </c>
      <c r="G300" s="372">
        <f t="shared" si="13"/>
        <v>0</v>
      </c>
      <c r="H300" s="372">
        <f t="shared" si="13"/>
        <v>1</v>
      </c>
      <c r="V300" s="453"/>
    </row>
    <row r="301" ht="12.75">
      <c r="V301" s="453"/>
    </row>
    <row r="302" ht="12.75">
      <c r="V302" s="453"/>
    </row>
    <row r="303" spans="2:22" ht="12.75">
      <c r="B303" s="372"/>
      <c r="C303" s="372" t="s">
        <v>390</v>
      </c>
      <c r="D303" s="372"/>
      <c r="E303" s="372"/>
      <c r="F303" s="372"/>
      <c r="G303" s="372"/>
      <c r="H303" s="372"/>
      <c r="V303" s="453"/>
    </row>
    <row r="304" spans="1:22" ht="12.75">
      <c r="A304" s="33" t="s">
        <v>391</v>
      </c>
      <c r="B304" s="372"/>
      <c r="C304" s="372">
        <v>1</v>
      </c>
      <c r="D304" s="372">
        <v>2</v>
      </c>
      <c r="E304" s="372">
        <v>3</v>
      </c>
      <c r="F304" s="372">
        <v>4</v>
      </c>
      <c r="G304" s="372">
        <v>5</v>
      </c>
      <c r="H304" s="372">
        <v>6</v>
      </c>
      <c r="V304" s="453"/>
    </row>
    <row r="305" spans="2:22" ht="12.75">
      <c r="B305" s="372" t="s">
        <v>388</v>
      </c>
      <c r="C305" s="372">
        <f aca="true" t="shared" si="14" ref="C305:H305">COUNTIF($C$26:$C$61,C304)</f>
        <v>3</v>
      </c>
      <c r="D305" s="372">
        <f t="shared" si="14"/>
        <v>2</v>
      </c>
      <c r="E305" s="372">
        <f t="shared" si="14"/>
        <v>0</v>
      </c>
      <c r="F305" s="372">
        <f t="shared" si="14"/>
        <v>1</v>
      </c>
      <c r="G305" s="372">
        <f t="shared" si="14"/>
        <v>1</v>
      </c>
      <c r="H305" s="372">
        <f t="shared" si="14"/>
        <v>0</v>
      </c>
      <c r="V305" s="453"/>
    </row>
    <row r="306" spans="2:8" ht="12.75">
      <c r="B306" s="372" t="s">
        <v>389</v>
      </c>
      <c r="C306" s="372">
        <f aca="true" t="shared" si="15" ref="C306:H306">COUNTIF($D$26:$D$61,C304)</f>
        <v>2</v>
      </c>
      <c r="D306" s="372">
        <f t="shared" si="15"/>
        <v>1</v>
      </c>
      <c r="E306" s="372">
        <f t="shared" si="15"/>
        <v>0</v>
      </c>
      <c r="F306" s="372">
        <f t="shared" si="15"/>
        <v>0</v>
      </c>
      <c r="G306" s="372">
        <f t="shared" si="15"/>
        <v>2</v>
      </c>
      <c r="H306" s="372">
        <f t="shared" si="15"/>
        <v>0</v>
      </c>
    </row>
    <row r="309" ht="12.75">
      <c r="A309" s="33" t="s">
        <v>366</v>
      </c>
    </row>
    <row r="310" spans="1:8" ht="12.75">
      <c r="A310" s="33" t="s">
        <v>392</v>
      </c>
      <c r="B310" s="372"/>
      <c r="C310" s="372" t="s">
        <v>390</v>
      </c>
      <c r="D310" s="372"/>
      <c r="E310" s="372"/>
      <c r="F310" s="372"/>
      <c r="G310" s="372"/>
      <c r="H310" s="372"/>
    </row>
    <row r="311" spans="2:8" ht="12.75">
      <c r="B311" s="372"/>
      <c r="C311" s="372">
        <v>1</v>
      </c>
      <c r="D311" s="372">
        <v>2</v>
      </c>
      <c r="E311" s="372">
        <v>3</v>
      </c>
      <c r="F311" s="372">
        <v>4</v>
      </c>
      <c r="G311" s="372">
        <v>5</v>
      </c>
      <c r="H311" s="372">
        <v>6</v>
      </c>
    </row>
    <row r="312" spans="2:8" ht="12.75">
      <c r="B312" s="372" t="s">
        <v>388</v>
      </c>
      <c r="C312" s="372">
        <f aca="true" t="shared" si="16" ref="C312:H312">COUNTIF($C$68:$C$82,C311)</f>
        <v>0</v>
      </c>
      <c r="D312" s="372">
        <f t="shared" si="16"/>
        <v>2</v>
      </c>
      <c r="E312" s="372">
        <f t="shared" si="16"/>
        <v>0</v>
      </c>
      <c r="F312" s="372">
        <f t="shared" si="16"/>
        <v>1</v>
      </c>
      <c r="G312" s="372">
        <f t="shared" si="16"/>
        <v>0</v>
      </c>
      <c r="H312" s="372">
        <f t="shared" si="16"/>
        <v>0</v>
      </c>
    </row>
    <row r="313" spans="2:8" ht="12.75">
      <c r="B313" s="372" t="s">
        <v>389</v>
      </c>
      <c r="C313" s="372">
        <f aca="true" t="shared" si="17" ref="C313:H313">COUNTIF($D$68:$D$82,C311)</f>
        <v>0</v>
      </c>
      <c r="D313" s="372">
        <f t="shared" si="17"/>
        <v>1</v>
      </c>
      <c r="E313" s="372">
        <f t="shared" si="17"/>
        <v>1</v>
      </c>
      <c r="F313" s="372">
        <f t="shared" si="17"/>
        <v>0</v>
      </c>
      <c r="G313" s="372">
        <f t="shared" si="17"/>
        <v>0</v>
      </c>
      <c r="H313" s="372">
        <f t="shared" si="17"/>
        <v>0</v>
      </c>
    </row>
    <row r="316" spans="1:8" ht="12.75">
      <c r="A316" s="33" t="s">
        <v>393</v>
      </c>
      <c r="B316" s="372"/>
      <c r="C316" s="372" t="s">
        <v>390</v>
      </c>
      <c r="D316" s="372"/>
      <c r="E316" s="372"/>
      <c r="F316" s="372"/>
      <c r="G316" s="372"/>
      <c r="H316" s="372"/>
    </row>
    <row r="317" spans="2:8" ht="12.75">
      <c r="B317" s="372"/>
      <c r="C317" s="372">
        <v>1</v>
      </c>
      <c r="D317" s="372">
        <v>2</v>
      </c>
      <c r="E317" s="372">
        <v>3</v>
      </c>
      <c r="F317" s="372">
        <v>4</v>
      </c>
      <c r="G317" s="372">
        <v>5</v>
      </c>
      <c r="H317" s="372">
        <v>6</v>
      </c>
    </row>
    <row r="318" spans="2:8" ht="12.75">
      <c r="B318" s="372" t="s">
        <v>388</v>
      </c>
      <c r="C318" s="372">
        <f aca="true" t="shared" si="18" ref="C318:H318">COUNTIF($C$101:$C$142,C317)</f>
        <v>0</v>
      </c>
      <c r="D318" s="372">
        <f t="shared" si="18"/>
        <v>0</v>
      </c>
      <c r="E318" s="372">
        <f t="shared" si="18"/>
        <v>5</v>
      </c>
      <c r="F318" s="372">
        <f t="shared" si="18"/>
        <v>2</v>
      </c>
      <c r="G318" s="372">
        <f t="shared" si="18"/>
        <v>0</v>
      </c>
      <c r="H318" s="372">
        <f t="shared" si="18"/>
        <v>1</v>
      </c>
    </row>
    <row r="319" spans="2:8" ht="12.75">
      <c r="B319" s="372" t="s">
        <v>389</v>
      </c>
      <c r="C319" s="372">
        <f aca="true" t="shared" si="19" ref="C319:H319">COUNTIF($D$101:$D$142,C317)</f>
        <v>0</v>
      </c>
      <c r="D319" s="372">
        <f t="shared" si="19"/>
        <v>1</v>
      </c>
      <c r="E319" s="372">
        <f t="shared" si="19"/>
        <v>1</v>
      </c>
      <c r="F319" s="372">
        <f t="shared" si="19"/>
        <v>1</v>
      </c>
      <c r="G319" s="372">
        <f t="shared" si="19"/>
        <v>2</v>
      </c>
      <c r="H319" s="372">
        <f t="shared" si="19"/>
        <v>1</v>
      </c>
    </row>
    <row r="322" spans="1:8" ht="12.75">
      <c r="A322" s="33" t="s">
        <v>394</v>
      </c>
      <c r="B322" s="372"/>
      <c r="C322" s="372" t="s">
        <v>390</v>
      </c>
      <c r="D322" s="372"/>
      <c r="E322" s="372"/>
      <c r="F322" s="372"/>
      <c r="G322" s="372"/>
      <c r="H322" s="372"/>
    </row>
    <row r="323" spans="2:8" ht="12.75">
      <c r="B323" s="372"/>
      <c r="C323" s="372">
        <v>1</v>
      </c>
      <c r="D323" s="372">
        <v>2</v>
      </c>
      <c r="E323" s="372">
        <v>3</v>
      </c>
      <c r="F323" s="372">
        <v>4</v>
      </c>
      <c r="G323" s="372">
        <v>5</v>
      </c>
      <c r="H323" s="372">
        <v>6</v>
      </c>
    </row>
    <row r="324" spans="2:8" ht="12.75">
      <c r="B324" s="372" t="s">
        <v>388</v>
      </c>
      <c r="C324" s="372">
        <f aca="true" t="shared" si="20" ref="C324:H325">C299+C305+C312+C318</f>
        <v>4</v>
      </c>
      <c r="D324" s="372">
        <f t="shared" si="20"/>
        <v>4</v>
      </c>
      <c r="E324" s="372">
        <f t="shared" si="20"/>
        <v>5</v>
      </c>
      <c r="F324" s="372">
        <f t="shared" si="20"/>
        <v>4</v>
      </c>
      <c r="G324" s="372">
        <f t="shared" si="20"/>
        <v>1</v>
      </c>
      <c r="H324" s="372">
        <f t="shared" si="20"/>
        <v>1</v>
      </c>
    </row>
    <row r="325" spans="2:8" ht="12.75">
      <c r="B325" s="372" t="s">
        <v>389</v>
      </c>
      <c r="C325" s="372">
        <f t="shared" si="20"/>
        <v>2</v>
      </c>
      <c r="D325" s="372">
        <f t="shared" si="20"/>
        <v>3</v>
      </c>
      <c r="E325" s="372">
        <f t="shared" si="20"/>
        <v>2</v>
      </c>
      <c r="F325" s="372">
        <f t="shared" si="20"/>
        <v>1</v>
      </c>
      <c r="G325" s="372">
        <f t="shared" si="20"/>
        <v>4</v>
      </c>
      <c r="H325" s="372">
        <f t="shared" si="20"/>
        <v>2</v>
      </c>
    </row>
    <row r="330" ht="12.75">
      <c r="A330" s="33" t="s">
        <v>380</v>
      </c>
    </row>
    <row r="331" spans="1:8" ht="12.75">
      <c r="A331" s="33" t="s">
        <v>392</v>
      </c>
      <c r="B331" s="372"/>
      <c r="C331" s="372" t="s">
        <v>390</v>
      </c>
      <c r="D331" s="372"/>
      <c r="E331" s="372"/>
      <c r="F331" s="372"/>
      <c r="G331" s="372"/>
      <c r="H331" s="372"/>
    </row>
    <row r="332" spans="2:8" ht="12.75">
      <c r="B332" s="372"/>
      <c r="C332" s="372">
        <v>1</v>
      </c>
      <c r="D332" s="372">
        <v>2</v>
      </c>
      <c r="E332" s="372">
        <v>3</v>
      </c>
      <c r="F332" s="372">
        <v>4</v>
      </c>
      <c r="G332" s="372">
        <v>5</v>
      </c>
      <c r="H332" s="372">
        <v>6</v>
      </c>
    </row>
    <row r="333" spans="2:8" ht="12.75">
      <c r="B333" s="372" t="s">
        <v>388</v>
      </c>
      <c r="C333" s="372">
        <f aca="true" t="shared" si="21" ref="C333:H333">COUNTIF($C$88:$C$95,C332)</f>
        <v>0</v>
      </c>
      <c r="D333" s="372">
        <f t="shared" si="21"/>
        <v>2</v>
      </c>
      <c r="E333" s="372">
        <f t="shared" si="21"/>
        <v>1</v>
      </c>
      <c r="F333" s="372">
        <f t="shared" si="21"/>
        <v>1</v>
      </c>
      <c r="G333" s="372">
        <f t="shared" si="21"/>
        <v>0</v>
      </c>
      <c r="H333" s="372">
        <f t="shared" si="21"/>
        <v>0</v>
      </c>
    </row>
    <row r="334" spans="2:8" ht="12.75">
      <c r="B334" s="372" t="s">
        <v>389</v>
      </c>
      <c r="C334" s="372">
        <f aca="true" t="shared" si="22" ref="C334:H334">COUNTIF($D$88:$D$95,C332)</f>
        <v>0</v>
      </c>
      <c r="D334" s="372">
        <f t="shared" si="22"/>
        <v>0</v>
      </c>
      <c r="E334" s="372">
        <f t="shared" si="22"/>
        <v>0</v>
      </c>
      <c r="F334" s="372">
        <f t="shared" si="22"/>
        <v>0</v>
      </c>
      <c r="G334" s="372">
        <f t="shared" si="22"/>
        <v>0</v>
      </c>
      <c r="H334" s="372">
        <f t="shared" si="22"/>
        <v>0</v>
      </c>
    </row>
    <row r="337" spans="1:8" ht="12.75">
      <c r="A337" s="33" t="s">
        <v>393</v>
      </c>
      <c r="B337" s="372"/>
      <c r="C337" s="372" t="s">
        <v>390</v>
      </c>
      <c r="D337" s="372"/>
      <c r="E337" s="372"/>
      <c r="F337" s="372"/>
      <c r="G337" s="372"/>
      <c r="H337" s="372"/>
    </row>
    <row r="338" spans="2:8" ht="12.75">
      <c r="B338" s="372"/>
      <c r="C338" s="372">
        <v>1</v>
      </c>
      <c r="D338" s="372">
        <v>2</v>
      </c>
      <c r="E338" s="372">
        <v>3</v>
      </c>
      <c r="F338" s="372">
        <v>4</v>
      </c>
      <c r="G338" s="372">
        <v>5</v>
      </c>
      <c r="H338" s="372">
        <v>6</v>
      </c>
    </row>
    <row r="339" spans="2:8" ht="12.75">
      <c r="B339" s="372" t="s">
        <v>388</v>
      </c>
      <c r="C339" s="372">
        <f aca="true" t="shared" si="23" ref="C339:H339">COUNTIF($C$151:$C$198,C338)</f>
        <v>0</v>
      </c>
      <c r="D339" s="372">
        <f t="shared" si="23"/>
        <v>1</v>
      </c>
      <c r="E339" s="372">
        <f t="shared" si="23"/>
        <v>4</v>
      </c>
      <c r="F339" s="372">
        <f t="shared" si="23"/>
        <v>2</v>
      </c>
      <c r="G339" s="372">
        <f t="shared" si="23"/>
        <v>2</v>
      </c>
      <c r="H339" s="372">
        <f t="shared" si="23"/>
        <v>3</v>
      </c>
    </row>
    <row r="340" spans="2:8" ht="12.75">
      <c r="B340" s="372" t="s">
        <v>389</v>
      </c>
      <c r="C340" s="372">
        <f aca="true" t="shared" si="24" ref="C340:H340">COUNTIF($D$151:$D$198,C338)</f>
        <v>0</v>
      </c>
      <c r="D340" s="372">
        <f t="shared" si="24"/>
        <v>0</v>
      </c>
      <c r="E340" s="372">
        <f t="shared" si="24"/>
        <v>1</v>
      </c>
      <c r="F340" s="372">
        <f t="shared" si="24"/>
        <v>2</v>
      </c>
      <c r="G340" s="372">
        <f t="shared" si="24"/>
        <v>2</v>
      </c>
      <c r="H340" s="372">
        <f t="shared" si="24"/>
        <v>0</v>
      </c>
    </row>
    <row r="344" spans="1:8" ht="12.75">
      <c r="A344" s="33" t="s">
        <v>395</v>
      </c>
      <c r="B344" s="372"/>
      <c r="C344" s="372" t="s">
        <v>390</v>
      </c>
      <c r="D344" s="372"/>
      <c r="E344" s="372"/>
      <c r="F344" s="372"/>
      <c r="G344" s="372"/>
      <c r="H344" s="372"/>
    </row>
    <row r="345" spans="2:8" ht="12.75">
      <c r="B345" s="372"/>
      <c r="C345" s="372">
        <v>1</v>
      </c>
      <c r="D345" s="372">
        <v>2</v>
      </c>
      <c r="E345" s="372">
        <v>3</v>
      </c>
      <c r="F345" s="372">
        <v>4</v>
      </c>
      <c r="G345" s="372">
        <v>5</v>
      </c>
      <c r="H345" s="372">
        <v>6</v>
      </c>
    </row>
    <row r="346" spans="2:8" ht="12.75">
      <c r="B346" s="372" t="s">
        <v>388</v>
      </c>
      <c r="C346" s="372">
        <f aca="true" t="shared" si="25" ref="C346:H347">C299+C305+C333+C339</f>
        <v>4</v>
      </c>
      <c r="D346" s="372">
        <f t="shared" si="25"/>
        <v>5</v>
      </c>
      <c r="E346" s="372">
        <f t="shared" si="25"/>
        <v>5</v>
      </c>
      <c r="F346" s="372">
        <f t="shared" si="25"/>
        <v>4</v>
      </c>
      <c r="G346" s="372">
        <f t="shared" si="25"/>
        <v>3</v>
      </c>
      <c r="H346" s="372">
        <f t="shared" si="25"/>
        <v>3</v>
      </c>
    </row>
    <row r="347" spans="2:8" ht="12.75">
      <c r="B347" s="372" t="s">
        <v>389</v>
      </c>
      <c r="C347" s="372">
        <f t="shared" si="25"/>
        <v>2</v>
      </c>
      <c r="D347" s="372">
        <f t="shared" si="25"/>
        <v>1</v>
      </c>
      <c r="E347" s="372">
        <f t="shared" si="25"/>
        <v>1</v>
      </c>
      <c r="F347" s="372">
        <f t="shared" si="25"/>
        <v>2</v>
      </c>
      <c r="G347" s="372">
        <f t="shared" si="25"/>
        <v>4</v>
      </c>
      <c r="H347" s="372">
        <f t="shared" si="25"/>
        <v>1</v>
      </c>
    </row>
  </sheetData>
  <sheetProtection/>
  <mergeCells count="547">
    <mergeCell ref="C284:F284"/>
    <mergeCell ref="G284:J284"/>
    <mergeCell ref="K284:N284"/>
    <mergeCell ref="C285:D285"/>
    <mergeCell ref="E285:F285"/>
    <mergeCell ref="G285:H285"/>
    <mergeCell ref="I285:J285"/>
    <mergeCell ref="K285:L285"/>
    <mergeCell ref="M285:N285"/>
    <mergeCell ref="D251:F251"/>
    <mergeCell ref="H251:J251"/>
    <mergeCell ref="L246:M246"/>
    <mergeCell ref="N246:P246"/>
    <mergeCell ref="D249:F249"/>
    <mergeCell ref="H249:J249"/>
    <mergeCell ref="N249:V249"/>
    <mergeCell ref="D250:F250"/>
    <mergeCell ref="H250:J250"/>
    <mergeCell ref="T246:U246"/>
    <mergeCell ref="N247:P247"/>
    <mergeCell ref="Q247:S247"/>
    <mergeCell ref="T247:V247"/>
    <mergeCell ref="A245:M245"/>
    <mergeCell ref="O245:P245"/>
    <mergeCell ref="R245:S245"/>
    <mergeCell ref="Q246:S246"/>
    <mergeCell ref="A243:M243"/>
    <mergeCell ref="O243:P243"/>
    <mergeCell ref="R243:S243"/>
    <mergeCell ref="A244:M244"/>
    <mergeCell ref="O244:P244"/>
    <mergeCell ref="R244:S244"/>
    <mergeCell ref="A241:M241"/>
    <mergeCell ref="O241:P241"/>
    <mergeCell ref="R241:S241"/>
    <mergeCell ref="A242:M242"/>
    <mergeCell ref="O242:P242"/>
    <mergeCell ref="R242:S242"/>
    <mergeCell ref="A240:F240"/>
    <mergeCell ref="O240:P240"/>
    <mergeCell ref="R240:S240"/>
    <mergeCell ref="A239:F239"/>
    <mergeCell ref="O239:P239"/>
    <mergeCell ref="R239:S239"/>
    <mergeCell ref="O238:P238"/>
    <mergeCell ref="T234:U234"/>
    <mergeCell ref="N235:P235"/>
    <mergeCell ref="Q235:S235"/>
    <mergeCell ref="T235:V235"/>
    <mergeCell ref="R238:S238"/>
    <mergeCell ref="A237:Y237"/>
    <mergeCell ref="A238:F238"/>
    <mergeCell ref="R232:S232"/>
    <mergeCell ref="A233:M233"/>
    <mergeCell ref="O233:P233"/>
    <mergeCell ref="R233:S233"/>
    <mergeCell ref="Q234:S234"/>
    <mergeCell ref="N236:V236"/>
    <mergeCell ref="L234:M234"/>
    <mergeCell ref="N234:P234"/>
    <mergeCell ref="A232:M232"/>
    <mergeCell ref="O232:P232"/>
    <mergeCell ref="A230:M230"/>
    <mergeCell ref="O230:P230"/>
    <mergeCell ref="R230:S230"/>
    <mergeCell ref="A231:M231"/>
    <mergeCell ref="O231:P231"/>
    <mergeCell ref="R231:S231"/>
    <mergeCell ref="A228:F228"/>
    <mergeCell ref="O228:P228"/>
    <mergeCell ref="R228:S228"/>
    <mergeCell ref="A229:M229"/>
    <mergeCell ref="O229:P229"/>
    <mergeCell ref="R229:S229"/>
    <mergeCell ref="O224:P224"/>
    <mergeCell ref="R224:S224"/>
    <mergeCell ref="A225:Y225"/>
    <mergeCell ref="A226:F226"/>
    <mergeCell ref="O226:P226"/>
    <mergeCell ref="R226:S226"/>
    <mergeCell ref="A221:F221"/>
    <mergeCell ref="O221:P221"/>
    <mergeCell ref="R221:S221"/>
    <mergeCell ref="A227:F227"/>
    <mergeCell ref="O227:P227"/>
    <mergeCell ref="R227:S227"/>
    <mergeCell ref="A222:V222"/>
    <mergeCell ref="O223:P223"/>
    <mergeCell ref="R223:S223"/>
    <mergeCell ref="A224:F224"/>
    <mergeCell ref="A220:F220"/>
    <mergeCell ref="O220:P220"/>
    <mergeCell ref="R220:S220"/>
    <mergeCell ref="A219:F219"/>
    <mergeCell ref="O219:P219"/>
    <mergeCell ref="R219:S219"/>
    <mergeCell ref="O218:P218"/>
    <mergeCell ref="R218:S218"/>
    <mergeCell ref="O216:P216"/>
    <mergeCell ref="R216:S216"/>
    <mergeCell ref="O217:P217"/>
    <mergeCell ref="O214:P214"/>
    <mergeCell ref="R214:S214"/>
    <mergeCell ref="R215:S215"/>
    <mergeCell ref="R217:S217"/>
    <mergeCell ref="O215:P215"/>
    <mergeCell ref="A211:F211"/>
    <mergeCell ref="O211:P211"/>
    <mergeCell ref="R211:S211"/>
    <mergeCell ref="A212:V212"/>
    <mergeCell ref="A209:F209"/>
    <mergeCell ref="O209:P209"/>
    <mergeCell ref="R209:S209"/>
    <mergeCell ref="A210:F210"/>
    <mergeCell ref="O210:P210"/>
    <mergeCell ref="R210:S210"/>
    <mergeCell ref="O205:P205"/>
    <mergeCell ref="R205:S205"/>
    <mergeCell ref="O206:P206"/>
    <mergeCell ref="R206:S206"/>
    <mergeCell ref="O207:P207"/>
    <mergeCell ref="R207:S207"/>
    <mergeCell ref="O213:P213"/>
    <mergeCell ref="R213:S213"/>
    <mergeCell ref="A201:F201"/>
    <mergeCell ref="O201:P201"/>
    <mergeCell ref="R201:S201"/>
    <mergeCell ref="O208:P208"/>
    <mergeCell ref="R208:S208"/>
    <mergeCell ref="A202:V202"/>
    <mergeCell ref="O203:P203"/>
    <mergeCell ref="R203:S203"/>
    <mergeCell ref="O204:P204"/>
    <mergeCell ref="R204:S204"/>
    <mergeCell ref="A200:F200"/>
    <mergeCell ref="O200:P200"/>
    <mergeCell ref="R200:S200"/>
    <mergeCell ref="A199:F199"/>
    <mergeCell ref="O199:P199"/>
    <mergeCell ref="R199:S199"/>
    <mergeCell ref="O198:P198"/>
    <mergeCell ref="R198:S198"/>
    <mergeCell ref="O196:P196"/>
    <mergeCell ref="R196:S196"/>
    <mergeCell ref="O197:P197"/>
    <mergeCell ref="O194:P194"/>
    <mergeCell ref="R194:S194"/>
    <mergeCell ref="R195:S195"/>
    <mergeCell ref="R197:S197"/>
    <mergeCell ref="O195:P195"/>
    <mergeCell ref="O192:P192"/>
    <mergeCell ref="R192:S192"/>
    <mergeCell ref="O186:P186"/>
    <mergeCell ref="R186:S186"/>
    <mergeCell ref="O187:P187"/>
    <mergeCell ref="R187:S187"/>
    <mergeCell ref="O193:P193"/>
    <mergeCell ref="R193:S193"/>
    <mergeCell ref="O188:P188"/>
    <mergeCell ref="R188:S188"/>
    <mergeCell ref="O189:P189"/>
    <mergeCell ref="R189:S189"/>
    <mergeCell ref="O190:P190"/>
    <mergeCell ref="R190:S190"/>
    <mergeCell ref="O191:P191"/>
    <mergeCell ref="R191:S191"/>
    <mergeCell ref="R180:S180"/>
    <mergeCell ref="O182:P182"/>
    <mergeCell ref="R182:S182"/>
    <mergeCell ref="O183:P183"/>
    <mergeCell ref="R183:S183"/>
    <mergeCell ref="O184:P184"/>
    <mergeCell ref="R184:S184"/>
    <mergeCell ref="R178:S178"/>
    <mergeCell ref="O185:P185"/>
    <mergeCell ref="R185:S185"/>
    <mergeCell ref="O174:P174"/>
    <mergeCell ref="R174:S174"/>
    <mergeCell ref="O175:P175"/>
    <mergeCell ref="R175:S175"/>
    <mergeCell ref="O179:P179"/>
    <mergeCell ref="R179:S179"/>
    <mergeCell ref="O180:P180"/>
    <mergeCell ref="R171:S171"/>
    <mergeCell ref="O172:P172"/>
    <mergeCell ref="R172:S172"/>
    <mergeCell ref="O181:P181"/>
    <mergeCell ref="R181:S181"/>
    <mergeCell ref="O176:P176"/>
    <mergeCell ref="R176:S176"/>
    <mergeCell ref="O177:P177"/>
    <mergeCell ref="R177:S177"/>
    <mergeCell ref="O178:P178"/>
    <mergeCell ref="R166:S166"/>
    <mergeCell ref="O173:P173"/>
    <mergeCell ref="R173:S173"/>
    <mergeCell ref="O167:P167"/>
    <mergeCell ref="R167:S167"/>
    <mergeCell ref="O168:P168"/>
    <mergeCell ref="R168:S168"/>
    <mergeCell ref="O170:P170"/>
    <mergeCell ref="R170:S170"/>
    <mergeCell ref="O171:P171"/>
    <mergeCell ref="R161:S161"/>
    <mergeCell ref="O162:P162"/>
    <mergeCell ref="R162:S162"/>
    <mergeCell ref="O169:P169"/>
    <mergeCell ref="R169:S169"/>
    <mergeCell ref="O164:P164"/>
    <mergeCell ref="R164:S164"/>
    <mergeCell ref="O165:P165"/>
    <mergeCell ref="R165:S165"/>
    <mergeCell ref="O166:P166"/>
    <mergeCell ref="O149:P149"/>
    <mergeCell ref="O163:P163"/>
    <mergeCell ref="R163:S163"/>
    <mergeCell ref="O158:P158"/>
    <mergeCell ref="R158:S158"/>
    <mergeCell ref="O159:P159"/>
    <mergeCell ref="R159:S159"/>
    <mergeCell ref="O160:P160"/>
    <mergeCell ref="R160:S160"/>
    <mergeCell ref="O161:P161"/>
    <mergeCell ref="O156:P156"/>
    <mergeCell ref="R156:S156"/>
    <mergeCell ref="A148:F148"/>
    <mergeCell ref="O148:P148"/>
    <mergeCell ref="R148:S148"/>
    <mergeCell ref="R149:S149"/>
    <mergeCell ref="A150:V150"/>
    <mergeCell ref="O151:P151"/>
    <mergeCell ref="R151:S151"/>
    <mergeCell ref="A149:F149"/>
    <mergeCell ref="O157:P157"/>
    <mergeCell ref="R157:S157"/>
    <mergeCell ref="O152:P152"/>
    <mergeCell ref="R152:S152"/>
    <mergeCell ref="O153:P153"/>
    <mergeCell ref="R153:S153"/>
    <mergeCell ref="O154:P154"/>
    <mergeCell ref="R154:S154"/>
    <mergeCell ref="O155:P155"/>
    <mergeCell ref="R155:S155"/>
    <mergeCell ref="O146:P146"/>
    <mergeCell ref="R146:S146"/>
    <mergeCell ref="A147:F147"/>
    <mergeCell ref="O147:P147"/>
    <mergeCell ref="R147:S147"/>
    <mergeCell ref="O144:P144"/>
    <mergeCell ref="R144:S144"/>
    <mergeCell ref="O145:P145"/>
    <mergeCell ref="R145:S145"/>
    <mergeCell ref="O141:P141"/>
    <mergeCell ref="R141:S141"/>
    <mergeCell ref="O142:P142"/>
    <mergeCell ref="R142:S142"/>
    <mergeCell ref="A143:T143"/>
    <mergeCell ref="O135:P135"/>
    <mergeCell ref="R135:S135"/>
    <mergeCell ref="O136:P136"/>
    <mergeCell ref="R136:S136"/>
    <mergeCell ref="O137:P137"/>
    <mergeCell ref="O128:P128"/>
    <mergeCell ref="R128:S128"/>
    <mergeCell ref="R132:S132"/>
    <mergeCell ref="R137:S137"/>
    <mergeCell ref="A139:V139"/>
    <mergeCell ref="O140:P140"/>
    <mergeCell ref="R140:S140"/>
    <mergeCell ref="O134:P134"/>
    <mergeCell ref="R134:S134"/>
    <mergeCell ref="O133:P133"/>
    <mergeCell ref="R133:S133"/>
    <mergeCell ref="O130:P130"/>
    <mergeCell ref="R130:S130"/>
    <mergeCell ref="O129:P129"/>
    <mergeCell ref="R129:S129"/>
    <mergeCell ref="O131:P131"/>
    <mergeCell ref="R131:S131"/>
    <mergeCell ref="O132:P132"/>
    <mergeCell ref="O123:P123"/>
    <mergeCell ref="R123:S123"/>
    <mergeCell ref="O124:P124"/>
    <mergeCell ref="R124:S124"/>
    <mergeCell ref="O126:P126"/>
    <mergeCell ref="R126:S126"/>
    <mergeCell ref="O127:P127"/>
    <mergeCell ref="R127:S127"/>
    <mergeCell ref="O118:P118"/>
    <mergeCell ref="R118:S118"/>
    <mergeCell ref="O125:P125"/>
    <mergeCell ref="R125:S125"/>
    <mergeCell ref="O120:P120"/>
    <mergeCell ref="R120:S120"/>
    <mergeCell ref="O121:P121"/>
    <mergeCell ref="R121:S121"/>
    <mergeCell ref="O122:P122"/>
    <mergeCell ref="R122:S122"/>
    <mergeCell ref="O119:P119"/>
    <mergeCell ref="R119:S119"/>
    <mergeCell ref="O114:P114"/>
    <mergeCell ref="R114:S114"/>
    <mergeCell ref="O115:P115"/>
    <mergeCell ref="R115:S115"/>
    <mergeCell ref="O116:P116"/>
    <mergeCell ref="R116:S116"/>
    <mergeCell ref="O117:P117"/>
    <mergeCell ref="R117:S117"/>
    <mergeCell ref="O112:P112"/>
    <mergeCell ref="R112:S112"/>
    <mergeCell ref="R105:S105"/>
    <mergeCell ref="O106:P106"/>
    <mergeCell ref="R106:S106"/>
    <mergeCell ref="O113:P113"/>
    <mergeCell ref="R113:S113"/>
    <mergeCell ref="O108:P108"/>
    <mergeCell ref="R108:S108"/>
    <mergeCell ref="O109:P109"/>
    <mergeCell ref="R109:S109"/>
    <mergeCell ref="O110:P110"/>
    <mergeCell ref="R110:S110"/>
    <mergeCell ref="O111:P111"/>
    <mergeCell ref="R111:S111"/>
    <mergeCell ref="O107:P107"/>
    <mergeCell ref="R107:S107"/>
    <mergeCell ref="O102:P102"/>
    <mergeCell ref="R102:S102"/>
    <mergeCell ref="O103:P103"/>
    <mergeCell ref="R103:S103"/>
    <mergeCell ref="O104:P104"/>
    <mergeCell ref="R104:S104"/>
    <mergeCell ref="O105:P105"/>
    <mergeCell ref="O94:P94"/>
    <mergeCell ref="R94:S94"/>
    <mergeCell ref="O95:P95"/>
    <mergeCell ref="R95:S95"/>
    <mergeCell ref="R97:S97"/>
    <mergeCell ref="A98:F98"/>
    <mergeCell ref="O98:P98"/>
    <mergeCell ref="R98:S98"/>
    <mergeCell ref="A100:V100"/>
    <mergeCell ref="O101:P101"/>
    <mergeCell ref="R101:S101"/>
    <mergeCell ref="A96:F96"/>
    <mergeCell ref="O96:P96"/>
    <mergeCell ref="R96:S96"/>
    <mergeCell ref="A97:F97"/>
    <mergeCell ref="O97:P97"/>
    <mergeCell ref="A99:V99"/>
    <mergeCell ref="O91:P91"/>
    <mergeCell ref="R91:S91"/>
    <mergeCell ref="A84:F84"/>
    <mergeCell ref="O84:P84"/>
    <mergeCell ref="R84:S84"/>
    <mergeCell ref="O92:P92"/>
    <mergeCell ref="R92:S92"/>
    <mergeCell ref="O93:P93"/>
    <mergeCell ref="R93:S93"/>
    <mergeCell ref="A85:F85"/>
    <mergeCell ref="O85:P85"/>
    <mergeCell ref="R85:S85"/>
    <mergeCell ref="A87:V87"/>
    <mergeCell ref="O88:P88"/>
    <mergeCell ref="R88:S88"/>
    <mergeCell ref="O90:P90"/>
    <mergeCell ref="R90:S90"/>
    <mergeCell ref="O82:P82"/>
    <mergeCell ref="R82:S82"/>
    <mergeCell ref="A83:F83"/>
    <mergeCell ref="O83:P83"/>
    <mergeCell ref="R83:S83"/>
    <mergeCell ref="O80:P80"/>
    <mergeCell ref="R80:S80"/>
    <mergeCell ref="O74:P74"/>
    <mergeCell ref="R74:S74"/>
    <mergeCell ref="O75:P75"/>
    <mergeCell ref="R75:S75"/>
    <mergeCell ref="O81:P81"/>
    <mergeCell ref="R81:S81"/>
    <mergeCell ref="O76:P76"/>
    <mergeCell ref="R76:S76"/>
    <mergeCell ref="O77:P77"/>
    <mergeCell ref="R77:S77"/>
    <mergeCell ref="O78:P78"/>
    <mergeCell ref="R78:S78"/>
    <mergeCell ref="O79:P79"/>
    <mergeCell ref="R79:S79"/>
    <mergeCell ref="O71:P71"/>
    <mergeCell ref="R71:S71"/>
    <mergeCell ref="O72:P72"/>
    <mergeCell ref="R72:S72"/>
    <mergeCell ref="O73:P73"/>
    <mergeCell ref="R73:S73"/>
    <mergeCell ref="A63:F63"/>
    <mergeCell ref="O63:P63"/>
    <mergeCell ref="R63:S63"/>
    <mergeCell ref="A64:F64"/>
    <mergeCell ref="O64:P64"/>
    <mergeCell ref="R64:S64"/>
    <mergeCell ref="O70:P70"/>
    <mergeCell ref="R70:S70"/>
    <mergeCell ref="R60:S60"/>
    <mergeCell ref="O61:P61"/>
    <mergeCell ref="R61:S61"/>
    <mergeCell ref="O69:P69"/>
    <mergeCell ref="R69:S69"/>
    <mergeCell ref="A65:V65"/>
    <mergeCell ref="A66:V66"/>
    <mergeCell ref="A67:V67"/>
    <mergeCell ref="O68:P68"/>
    <mergeCell ref="R68:S68"/>
    <mergeCell ref="A62:F62"/>
    <mergeCell ref="O62:P62"/>
    <mergeCell ref="R62:S62"/>
    <mergeCell ref="O57:P57"/>
    <mergeCell ref="R57:S57"/>
    <mergeCell ref="O58:P58"/>
    <mergeCell ref="R58:S58"/>
    <mergeCell ref="O59:P59"/>
    <mergeCell ref="R59:S59"/>
    <mergeCell ref="O60:P60"/>
    <mergeCell ref="O49:P49"/>
    <mergeCell ref="R49:S49"/>
    <mergeCell ref="O50:P50"/>
    <mergeCell ref="R50:S50"/>
    <mergeCell ref="O54:P54"/>
    <mergeCell ref="R54:S54"/>
    <mergeCell ref="O55:P55"/>
    <mergeCell ref="R55:S55"/>
    <mergeCell ref="O47:P47"/>
    <mergeCell ref="R47:S47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2:P42"/>
    <mergeCell ref="R42:S42"/>
    <mergeCell ref="O43:P43"/>
    <mergeCell ref="R43:S43"/>
    <mergeCell ref="O45:P45"/>
    <mergeCell ref="R45:S45"/>
    <mergeCell ref="O46:P46"/>
    <mergeCell ref="R46:S46"/>
    <mergeCell ref="O37:P37"/>
    <mergeCell ref="R37:S37"/>
    <mergeCell ref="O44:P44"/>
    <mergeCell ref="R44:S44"/>
    <mergeCell ref="O39:P39"/>
    <mergeCell ref="R39:S39"/>
    <mergeCell ref="O40:P40"/>
    <mergeCell ref="R40:S40"/>
    <mergeCell ref="O41:P41"/>
    <mergeCell ref="R41:S41"/>
    <mergeCell ref="O38:P38"/>
    <mergeCell ref="R38:S38"/>
    <mergeCell ref="O33:P33"/>
    <mergeCell ref="R33:S33"/>
    <mergeCell ref="O34:P34"/>
    <mergeCell ref="R34:S34"/>
    <mergeCell ref="O35:P35"/>
    <mergeCell ref="R35:S35"/>
    <mergeCell ref="O36:P36"/>
    <mergeCell ref="R36:S36"/>
    <mergeCell ref="O31:P31"/>
    <mergeCell ref="R31:S31"/>
    <mergeCell ref="R24:S24"/>
    <mergeCell ref="A25:V25"/>
    <mergeCell ref="O26:P26"/>
    <mergeCell ref="R26:S26"/>
    <mergeCell ref="A24:F24"/>
    <mergeCell ref="O24:P24"/>
    <mergeCell ref="O32:P32"/>
    <mergeCell ref="R32:S32"/>
    <mergeCell ref="O27:P27"/>
    <mergeCell ref="R27:S27"/>
    <mergeCell ref="O28:P28"/>
    <mergeCell ref="R28:S28"/>
    <mergeCell ref="O29:P29"/>
    <mergeCell ref="R29:S29"/>
    <mergeCell ref="O30:P30"/>
    <mergeCell ref="R30:S30"/>
    <mergeCell ref="A22:F22"/>
    <mergeCell ref="O22:P22"/>
    <mergeCell ref="R22:S22"/>
    <mergeCell ref="A23:F23"/>
    <mergeCell ref="O23:P23"/>
    <mergeCell ref="R23:S23"/>
    <mergeCell ref="O20:P20"/>
    <mergeCell ref="R20:S20"/>
    <mergeCell ref="R13:S13"/>
    <mergeCell ref="O14:P14"/>
    <mergeCell ref="R14:S14"/>
    <mergeCell ref="O21:P21"/>
    <mergeCell ref="R21:S21"/>
    <mergeCell ref="O16:P16"/>
    <mergeCell ref="R16:S16"/>
    <mergeCell ref="O17:P17"/>
    <mergeCell ref="R17:S17"/>
    <mergeCell ref="O18:P18"/>
    <mergeCell ref="R18:S18"/>
    <mergeCell ref="O19:P19"/>
    <mergeCell ref="R19:S19"/>
    <mergeCell ref="E8:F8"/>
    <mergeCell ref="O8:P8"/>
    <mergeCell ref="R8:S8"/>
    <mergeCell ref="O15:P15"/>
    <mergeCell ref="R15:S15"/>
    <mergeCell ref="O11:P11"/>
    <mergeCell ref="R11:S11"/>
    <mergeCell ref="O12:P12"/>
    <mergeCell ref="R12:S12"/>
    <mergeCell ref="O13:P13"/>
    <mergeCell ref="A10:V10"/>
    <mergeCell ref="L4:L7"/>
    <mergeCell ref="N4:P4"/>
    <mergeCell ref="Q4:S4"/>
    <mergeCell ref="T4:V4"/>
    <mergeCell ref="O5:P5"/>
    <mergeCell ref="O7:P7"/>
    <mergeCell ref="N6:V6"/>
    <mergeCell ref="R5:S5"/>
    <mergeCell ref="D4:D7"/>
    <mergeCell ref="A9:V9"/>
    <mergeCell ref="A1:Z1"/>
    <mergeCell ref="A2:A7"/>
    <mergeCell ref="B2:B7"/>
    <mergeCell ref="C2:F3"/>
    <mergeCell ref="G2:G7"/>
    <mergeCell ref="H2:M2"/>
    <mergeCell ref="E4:F4"/>
    <mergeCell ref="I4:I7"/>
    <mergeCell ref="J4:J7"/>
    <mergeCell ref="K4:K7"/>
    <mergeCell ref="N2:V3"/>
    <mergeCell ref="H3:H7"/>
    <mergeCell ref="R7:S7"/>
    <mergeCell ref="C4:C7"/>
    <mergeCell ref="I3:L3"/>
    <mergeCell ref="M3:M7"/>
    <mergeCell ref="E5:E7"/>
    <mergeCell ref="F5:F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3" max="255" man="1"/>
    <brk id="216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46"/>
  <sheetViews>
    <sheetView view="pageBreakPreview" zoomScaleNormal="70" zoomScaleSheetLayoutView="100" zoomScalePageLayoutView="0" workbookViewId="0" topLeftCell="A183">
      <selection activeCell="C197" sqref="C197"/>
    </sheetView>
  </sheetViews>
  <sheetFormatPr defaultColWidth="9.00390625" defaultRowHeight="12.75"/>
  <cols>
    <col min="1" max="1" width="11.875" style="33" customWidth="1"/>
    <col min="2" max="2" width="49.625" style="33" customWidth="1"/>
    <col min="3" max="3" width="8.375" style="33" customWidth="1"/>
    <col min="4" max="4" width="7.875" style="33" customWidth="1"/>
    <col min="5" max="5" width="6.375" style="33" customWidth="1"/>
    <col min="6" max="6" width="6.25390625" style="33" customWidth="1"/>
    <col min="7" max="7" width="8.625" style="33" customWidth="1"/>
    <col min="8" max="8" width="8.00390625" style="33" customWidth="1"/>
    <col min="9" max="9" width="9.375" style="33" customWidth="1"/>
    <col min="10" max="10" width="9.25390625" style="33" customWidth="1"/>
    <col min="11" max="11" width="10.75390625" style="33" customWidth="1"/>
    <col min="12" max="12" width="8.375" style="33" customWidth="1"/>
    <col min="13" max="14" width="8.25390625" style="33" customWidth="1"/>
    <col min="15" max="15" width="3.625" style="33" customWidth="1"/>
    <col min="16" max="16" width="4.625" style="33" customWidth="1"/>
    <col min="17" max="17" width="9.125" style="33" customWidth="1"/>
    <col min="18" max="18" width="4.75390625" style="33" customWidth="1"/>
    <col min="19" max="19" width="3.875" style="33" customWidth="1"/>
    <col min="20" max="20" width="8.625" style="33" customWidth="1"/>
    <col min="21" max="21" width="10.00390625" style="33" customWidth="1"/>
    <col min="22" max="22" width="9.125" style="535" customWidth="1"/>
    <col min="23" max="23" width="5.75390625" style="33" hidden="1" customWidth="1"/>
    <col min="24" max="24" width="3.75390625" style="33" hidden="1" customWidth="1"/>
    <col min="25" max="25" width="4.125" style="33" hidden="1" customWidth="1"/>
    <col min="26" max="26" width="4.00390625" style="33" hidden="1" customWidth="1"/>
    <col min="27" max="32" width="0" style="33" hidden="1" customWidth="1"/>
    <col min="33" max="16384" width="9.125" style="33" customWidth="1"/>
  </cols>
  <sheetData>
    <row r="1" spans="1:26" ht="16.5" thickBot="1">
      <c r="A1" s="1694" t="s">
        <v>294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  <c r="N1" s="1695"/>
      <c r="O1" s="1695"/>
      <c r="P1" s="1695"/>
      <c r="Q1" s="1695"/>
      <c r="R1" s="1695"/>
      <c r="S1" s="1695"/>
      <c r="T1" s="1695"/>
      <c r="U1" s="1695"/>
      <c r="V1" s="1695"/>
      <c r="W1" s="1696"/>
      <c r="X1" s="1696"/>
      <c r="Y1" s="1696"/>
      <c r="Z1" s="1696"/>
    </row>
    <row r="2" spans="1:22" ht="15.75" customHeight="1">
      <c r="A2" s="1726" t="s">
        <v>17</v>
      </c>
      <c r="B2" s="1703" t="s">
        <v>25</v>
      </c>
      <c r="C2" s="1697" t="s">
        <v>313</v>
      </c>
      <c r="D2" s="1698"/>
      <c r="E2" s="1698"/>
      <c r="F2" s="1699"/>
      <c r="G2" s="1723" t="s">
        <v>30</v>
      </c>
      <c r="H2" s="1732" t="s">
        <v>18</v>
      </c>
      <c r="I2" s="1733"/>
      <c r="J2" s="1733"/>
      <c r="K2" s="1733"/>
      <c r="L2" s="1733"/>
      <c r="M2" s="1734"/>
      <c r="N2" s="1729" t="s">
        <v>312</v>
      </c>
      <c r="O2" s="1730"/>
      <c r="P2" s="1730"/>
      <c r="Q2" s="1730"/>
      <c r="R2" s="1730"/>
      <c r="S2" s="1730"/>
      <c r="T2" s="1730"/>
      <c r="U2" s="1730"/>
      <c r="V2" s="1731"/>
    </row>
    <row r="3" spans="1:22" ht="21" customHeight="1">
      <c r="A3" s="1727"/>
      <c r="B3" s="1704"/>
      <c r="C3" s="1700"/>
      <c r="D3" s="1701"/>
      <c r="E3" s="1701"/>
      <c r="F3" s="1702"/>
      <c r="G3" s="1724"/>
      <c r="H3" s="1706" t="s">
        <v>19</v>
      </c>
      <c r="I3" s="1718" t="s">
        <v>20</v>
      </c>
      <c r="J3" s="1719"/>
      <c r="K3" s="1719"/>
      <c r="L3" s="1719"/>
      <c r="M3" s="1706" t="s">
        <v>21</v>
      </c>
      <c r="N3" s="1729"/>
      <c r="O3" s="1730"/>
      <c r="P3" s="1730"/>
      <c r="Q3" s="1730"/>
      <c r="R3" s="1730"/>
      <c r="S3" s="1730"/>
      <c r="T3" s="1730"/>
      <c r="U3" s="1730"/>
      <c r="V3" s="1731"/>
    </row>
    <row r="4" spans="1:22" ht="15.75">
      <c r="A4" s="1727"/>
      <c r="B4" s="1704"/>
      <c r="C4" s="1706" t="s">
        <v>49</v>
      </c>
      <c r="D4" s="1706" t="s">
        <v>50</v>
      </c>
      <c r="E4" s="1716" t="s">
        <v>92</v>
      </c>
      <c r="F4" s="1717"/>
      <c r="G4" s="1724"/>
      <c r="H4" s="1707"/>
      <c r="I4" s="1706" t="s">
        <v>31</v>
      </c>
      <c r="J4" s="1706" t="s">
        <v>38</v>
      </c>
      <c r="K4" s="1737" t="s">
        <v>39</v>
      </c>
      <c r="L4" s="1737" t="s">
        <v>40</v>
      </c>
      <c r="M4" s="1707"/>
      <c r="N4" s="1557" t="s">
        <v>315</v>
      </c>
      <c r="O4" s="1735"/>
      <c r="P4" s="1736"/>
      <c r="Q4" s="1557" t="s">
        <v>316</v>
      </c>
      <c r="R4" s="1735"/>
      <c r="S4" s="1736"/>
      <c r="T4" s="1557" t="s">
        <v>22</v>
      </c>
      <c r="U4" s="1735"/>
      <c r="V4" s="1736"/>
    </row>
    <row r="5" spans="1:22" ht="15.75">
      <c r="A5" s="1727"/>
      <c r="B5" s="1704"/>
      <c r="C5" s="1707"/>
      <c r="D5" s="1707"/>
      <c r="E5" s="1720" t="s">
        <v>93</v>
      </c>
      <c r="F5" s="1720" t="s">
        <v>94</v>
      </c>
      <c r="G5" s="1724"/>
      <c r="H5" s="1707"/>
      <c r="I5" s="1707"/>
      <c r="J5" s="1707"/>
      <c r="K5" s="1738"/>
      <c r="L5" s="1738"/>
      <c r="M5" s="1707"/>
      <c r="N5" s="61">
        <v>1</v>
      </c>
      <c r="O5" s="1709">
        <v>2</v>
      </c>
      <c r="P5" s="1710"/>
      <c r="Q5" s="4">
        <v>3</v>
      </c>
      <c r="R5" s="1709">
        <v>4</v>
      </c>
      <c r="S5" s="1710"/>
      <c r="T5" s="4">
        <v>5</v>
      </c>
      <c r="U5" s="53" t="s">
        <v>317</v>
      </c>
      <c r="V5" s="553" t="s">
        <v>318</v>
      </c>
    </row>
    <row r="6" spans="1:22" ht="15.75">
      <c r="A6" s="1727"/>
      <c r="B6" s="1704"/>
      <c r="C6" s="1707"/>
      <c r="D6" s="1707"/>
      <c r="E6" s="1721"/>
      <c r="F6" s="1721"/>
      <c r="G6" s="1724"/>
      <c r="H6" s="1707"/>
      <c r="I6" s="1707"/>
      <c r="J6" s="1707"/>
      <c r="K6" s="1738"/>
      <c r="L6" s="1738"/>
      <c r="M6" s="1707"/>
      <c r="N6" s="1740"/>
      <c r="O6" s="1741"/>
      <c r="P6" s="1741"/>
      <c r="Q6" s="1741"/>
      <c r="R6" s="1741"/>
      <c r="S6" s="1741"/>
      <c r="T6" s="1741"/>
      <c r="U6" s="1741"/>
      <c r="V6" s="1742"/>
    </row>
    <row r="7" spans="1:22" ht="26.25" customHeight="1" thickBot="1">
      <c r="A7" s="1728"/>
      <c r="B7" s="1705"/>
      <c r="C7" s="1708"/>
      <c r="D7" s="1708"/>
      <c r="E7" s="1722"/>
      <c r="F7" s="1722"/>
      <c r="G7" s="1725"/>
      <c r="H7" s="1708"/>
      <c r="I7" s="1708"/>
      <c r="J7" s="1708"/>
      <c r="K7" s="1739"/>
      <c r="L7" s="1739"/>
      <c r="M7" s="1708"/>
      <c r="N7" s="9"/>
      <c r="O7" s="1711"/>
      <c r="P7" s="1712"/>
      <c r="Q7" s="10"/>
      <c r="R7" s="1542"/>
      <c r="S7" s="1713"/>
      <c r="T7" s="10"/>
      <c r="U7" s="62"/>
      <c r="V7" s="554"/>
    </row>
    <row r="8" spans="1:22" ht="16.5" thickBot="1">
      <c r="A8" s="12">
        <v>1</v>
      </c>
      <c r="B8" s="13">
        <v>2</v>
      </c>
      <c r="C8" s="12">
        <v>3</v>
      </c>
      <c r="D8" s="13">
        <v>4</v>
      </c>
      <c r="E8" s="1714">
        <v>5</v>
      </c>
      <c r="F8" s="1715"/>
      <c r="G8" s="14">
        <v>6</v>
      </c>
      <c r="H8" s="13" t="s">
        <v>32</v>
      </c>
      <c r="I8" s="12">
        <v>8</v>
      </c>
      <c r="J8" s="13" t="s">
        <v>33</v>
      </c>
      <c r="K8" s="12">
        <v>10</v>
      </c>
      <c r="L8" s="13" t="s">
        <v>34</v>
      </c>
      <c r="M8" s="13" t="s">
        <v>52</v>
      </c>
      <c r="N8" s="12">
        <v>14</v>
      </c>
      <c r="O8" s="1613" t="s">
        <v>311</v>
      </c>
      <c r="P8" s="1614"/>
      <c r="Q8" s="64">
        <v>16</v>
      </c>
      <c r="R8" s="1564">
        <v>17</v>
      </c>
      <c r="S8" s="1565"/>
      <c r="T8" s="15">
        <v>18</v>
      </c>
      <c r="U8" s="63">
        <v>19</v>
      </c>
      <c r="V8" s="555">
        <v>20</v>
      </c>
    </row>
    <row r="9" spans="1:22" ht="16.5" thickBot="1">
      <c r="A9" s="1748" t="s">
        <v>96</v>
      </c>
      <c r="B9" s="1749"/>
      <c r="C9" s="1749"/>
      <c r="D9" s="1749"/>
      <c r="E9" s="1749"/>
      <c r="F9" s="1749"/>
      <c r="G9" s="1749"/>
      <c r="H9" s="1749"/>
      <c r="I9" s="1749"/>
      <c r="J9" s="1749"/>
      <c r="K9" s="1749"/>
      <c r="L9" s="1749"/>
      <c r="M9" s="1749"/>
      <c r="N9" s="1749"/>
      <c r="O9" s="1749"/>
      <c r="P9" s="1749"/>
      <c r="Q9" s="1749"/>
      <c r="R9" s="1749"/>
      <c r="S9" s="1749"/>
      <c r="T9" s="1749"/>
      <c r="U9" s="1749"/>
      <c r="V9" s="1556"/>
    </row>
    <row r="10" spans="1:22" ht="16.5" thickBot="1">
      <c r="A10" s="1621" t="s">
        <v>97</v>
      </c>
      <c r="B10" s="1622"/>
      <c r="C10" s="1622"/>
      <c r="D10" s="1622"/>
      <c r="E10" s="1622"/>
      <c r="F10" s="1622"/>
      <c r="G10" s="1622"/>
      <c r="H10" s="1622"/>
      <c r="I10" s="1623"/>
      <c r="J10" s="1623"/>
      <c r="K10" s="1623"/>
      <c r="L10" s="1623"/>
      <c r="M10" s="1623"/>
      <c r="N10" s="1623"/>
      <c r="O10" s="1623"/>
      <c r="P10" s="1623"/>
      <c r="Q10" s="1623"/>
      <c r="R10" s="1623"/>
      <c r="S10" s="1623"/>
      <c r="T10" s="1623"/>
      <c r="U10" s="1623"/>
      <c r="V10" s="1624"/>
    </row>
    <row r="11" spans="1:35" s="78" customFormat="1" ht="15.75">
      <c r="A11" s="293" t="s">
        <v>95</v>
      </c>
      <c r="B11" s="606" t="s">
        <v>165</v>
      </c>
      <c r="C11" s="80"/>
      <c r="D11" s="81"/>
      <c r="E11" s="82"/>
      <c r="F11" s="82"/>
      <c r="G11" s="30">
        <v>6.5</v>
      </c>
      <c r="H11" s="83">
        <f>G11*30</f>
        <v>195</v>
      </c>
      <c r="I11" s="16"/>
      <c r="J11" s="84"/>
      <c r="K11" s="16"/>
      <c r="L11" s="172"/>
      <c r="M11" s="173"/>
      <c r="N11" s="69"/>
      <c r="O11" s="1553"/>
      <c r="P11" s="1554"/>
      <c r="Q11" s="69"/>
      <c r="R11" s="1553"/>
      <c r="S11" s="1554"/>
      <c r="T11" s="69"/>
      <c r="U11" s="655"/>
      <c r="V11" s="656"/>
      <c r="AH11" s="78" t="s">
        <v>315</v>
      </c>
      <c r="AI11" s="677">
        <f>G19</f>
        <v>1.5</v>
      </c>
    </row>
    <row r="12" spans="1:34" s="78" customFormat="1" ht="15.75">
      <c r="A12" s="79"/>
      <c r="B12" s="607" t="s">
        <v>41</v>
      </c>
      <c r="C12" s="84"/>
      <c r="D12" s="16"/>
      <c r="E12" s="82"/>
      <c r="F12" s="82"/>
      <c r="G12" s="30">
        <v>5</v>
      </c>
      <c r="H12" s="83">
        <f>G12*30</f>
        <v>150</v>
      </c>
      <c r="I12" s="16"/>
      <c r="J12" s="84"/>
      <c r="K12" s="16"/>
      <c r="L12" s="172"/>
      <c r="M12" s="173"/>
      <c r="N12" s="20"/>
      <c r="O12" s="1532"/>
      <c r="P12" s="1533"/>
      <c r="Q12" s="20"/>
      <c r="R12" s="1532"/>
      <c r="S12" s="1533"/>
      <c r="T12" s="20"/>
      <c r="U12" s="5"/>
      <c r="V12" s="107"/>
      <c r="AH12" s="78" t="s">
        <v>316</v>
      </c>
    </row>
    <row r="13" spans="1:35" s="78" customFormat="1" ht="15.75">
      <c r="A13" s="79"/>
      <c r="B13" s="176" t="s">
        <v>42</v>
      </c>
      <c r="C13" s="84"/>
      <c r="D13" s="172">
        <v>6</v>
      </c>
      <c r="E13" s="82"/>
      <c r="F13" s="82"/>
      <c r="G13" s="30">
        <v>1.5</v>
      </c>
      <c r="H13" s="83">
        <f>G13*30</f>
        <v>45</v>
      </c>
      <c r="I13" s="279">
        <f>J13+K13+L13</f>
        <v>4</v>
      </c>
      <c r="J13" s="84"/>
      <c r="K13" s="16"/>
      <c r="L13" s="172">
        <v>4</v>
      </c>
      <c r="M13" s="86">
        <f>H13-I13</f>
        <v>41</v>
      </c>
      <c r="N13" s="20"/>
      <c r="O13" s="1532"/>
      <c r="P13" s="1533"/>
      <c r="Q13" s="20"/>
      <c r="R13" s="1532"/>
      <c r="S13" s="1533"/>
      <c r="T13" s="20"/>
      <c r="U13" s="8" t="s">
        <v>55</v>
      </c>
      <c r="V13" s="530"/>
      <c r="AG13" s="78">
        <v>3</v>
      </c>
      <c r="AH13" s="78" t="s">
        <v>22</v>
      </c>
      <c r="AI13" s="677">
        <f>G13</f>
        <v>1.5</v>
      </c>
    </row>
    <row r="14" spans="1:35" s="78" customFormat="1" ht="15.75">
      <c r="A14" s="114" t="s">
        <v>98</v>
      </c>
      <c r="B14" s="606" t="s">
        <v>103</v>
      </c>
      <c r="C14" s="84" t="s">
        <v>106</v>
      </c>
      <c r="D14" s="16"/>
      <c r="E14" s="28"/>
      <c r="F14" s="28"/>
      <c r="G14" s="660">
        <v>4.5</v>
      </c>
      <c r="H14" s="85">
        <f aca="true" t="shared" si="0" ref="H14:H21">G14*30</f>
        <v>135</v>
      </c>
      <c r="I14" s="84"/>
      <c r="J14" s="16"/>
      <c r="K14" s="84"/>
      <c r="L14" s="16"/>
      <c r="M14" s="86"/>
      <c r="N14" s="20"/>
      <c r="O14" s="1532"/>
      <c r="P14" s="1533"/>
      <c r="Q14" s="20"/>
      <c r="R14" s="1532"/>
      <c r="S14" s="1533"/>
      <c r="T14" s="20"/>
      <c r="U14" s="67"/>
      <c r="V14" s="107"/>
      <c r="AI14" s="677">
        <f>SUM(AI11:AI13)</f>
        <v>3</v>
      </c>
    </row>
    <row r="15" spans="1:22" s="78" customFormat="1" ht="15.75">
      <c r="A15" s="194" t="s">
        <v>99</v>
      </c>
      <c r="B15" s="607" t="s">
        <v>264</v>
      </c>
      <c r="C15" s="84"/>
      <c r="D15" s="84" t="s">
        <v>107</v>
      </c>
      <c r="E15" s="88"/>
      <c r="F15" s="88"/>
      <c r="G15" s="660">
        <v>3</v>
      </c>
      <c r="H15" s="85">
        <f t="shared" si="0"/>
        <v>90</v>
      </c>
      <c r="I15" s="84"/>
      <c r="J15" s="16"/>
      <c r="K15" s="84"/>
      <c r="L15" s="16"/>
      <c r="M15" s="86"/>
      <c r="N15" s="20"/>
      <c r="O15" s="1532"/>
      <c r="P15" s="1533"/>
      <c r="Q15" s="20"/>
      <c r="R15" s="1532"/>
      <c r="S15" s="1533"/>
      <c r="T15" s="20"/>
      <c r="U15" s="67"/>
      <c r="V15" s="107"/>
    </row>
    <row r="16" spans="1:22" s="78" customFormat="1" ht="31.5">
      <c r="A16" s="114" t="s">
        <v>100</v>
      </c>
      <c r="B16" s="607" t="s">
        <v>104</v>
      </c>
      <c r="C16" s="84" t="s">
        <v>106</v>
      </c>
      <c r="D16" s="84"/>
      <c r="E16" s="88"/>
      <c r="F16" s="88"/>
      <c r="G16" s="28">
        <v>4</v>
      </c>
      <c r="H16" s="85">
        <f t="shared" si="0"/>
        <v>120</v>
      </c>
      <c r="I16" s="84"/>
      <c r="J16" s="16"/>
      <c r="K16" s="84"/>
      <c r="L16" s="16"/>
      <c r="M16" s="86"/>
      <c r="N16" s="20"/>
      <c r="O16" s="1532"/>
      <c r="P16" s="1533"/>
      <c r="Q16" s="20"/>
      <c r="R16" s="1532"/>
      <c r="S16" s="1533"/>
      <c r="T16" s="20"/>
      <c r="U16" s="67"/>
      <c r="V16" s="107"/>
    </row>
    <row r="17" spans="1:22" s="78" customFormat="1" ht="15.75">
      <c r="A17" s="142" t="s">
        <v>101</v>
      </c>
      <c r="B17" s="607" t="s">
        <v>105</v>
      </c>
      <c r="C17" s="91"/>
      <c r="D17" s="91"/>
      <c r="E17" s="556"/>
      <c r="F17" s="556"/>
      <c r="G17" s="92">
        <f>G18+G19</f>
        <v>4.5</v>
      </c>
      <c r="H17" s="85">
        <f t="shared" si="0"/>
        <v>135</v>
      </c>
      <c r="I17" s="91"/>
      <c r="J17" s="93"/>
      <c r="K17" s="91"/>
      <c r="L17" s="93"/>
      <c r="M17" s="557"/>
      <c r="N17" s="90"/>
      <c r="O17" s="1532"/>
      <c r="P17" s="1533"/>
      <c r="Q17" s="90"/>
      <c r="R17" s="1532"/>
      <c r="S17" s="1533"/>
      <c r="T17" s="90"/>
      <c r="U17" s="95"/>
      <c r="V17" s="107"/>
    </row>
    <row r="18" spans="1:22" s="78" customFormat="1" ht="15.75">
      <c r="A18" s="90"/>
      <c r="B18" s="607" t="s">
        <v>41</v>
      </c>
      <c r="C18" s="91"/>
      <c r="D18" s="91"/>
      <c r="E18" s="556"/>
      <c r="F18" s="556"/>
      <c r="G18" s="558">
        <v>3</v>
      </c>
      <c r="H18" s="84">
        <f t="shared" si="0"/>
        <v>90</v>
      </c>
      <c r="I18" s="91"/>
      <c r="J18" s="93"/>
      <c r="K18" s="91"/>
      <c r="L18" s="93"/>
      <c r="M18" s="557"/>
      <c r="N18" s="90"/>
      <c r="O18" s="1532"/>
      <c r="P18" s="1533"/>
      <c r="Q18" s="90"/>
      <c r="R18" s="1532"/>
      <c r="S18" s="1533"/>
      <c r="T18" s="20"/>
      <c r="U18" s="67"/>
      <c r="V18" s="107"/>
    </row>
    <row r="19" spans="1:33" s="78" customFormat="1" ht="15.75">
      <c r="A19" s="90"/>
      <c r="B19" s="689" t="s">
        <v>42</v>
      </c>
      <c r="C19" s="91">
        <v>1</v>
      </c>
      <c r="D19" s="91"/>
      <c r="E19" s="556"/>
      <c r="F19" s="556"/>
      <c r="G19" s="92">
        <v>1.5</v>
      </c>
      <c r="H19" s="126">
        <f t="shared" si="0"/>
        <v>45</v>
      </c>
      <c r="I19" s="91">
        <v>4</v>
      </c>
      <c r="J19" s="592">
        <v>4</v>
      </c>
      <c r="K19" s="91"/>
      <c r="L19" s="93"/>
      <c r="M19" s="557">
        <f>H19-I19</f>
        <v>41</v>
      </c>
      <c r="N19" s="690">
        <v>4</v>
      </c>
      <c r="O19" s="2044"/>
      <c r="P19" s="2045"/>
      <c r="Q19" s="90"/>
      <c r="R19" s="2044"/>
      <c r="S19" s="2045"/>
      <c r="T19" s="683"/>
      <c r="U19" s="684"/>
      <c r="V19" s="685"/>
      <c r="AG19" s="78">
        <v>1</v>
      </c>
    </row>
    <row r="20" spans="1:22" s="78" customFormat="1" ht="15.75">
      <c r="A20" s="695" t="s">
        <v>323</v>
      </c>
      <c r="B20" s="696" t="s">
        <v>324</v>
      </c>
      <c r="C20" s="686" t="s">
        <v>106</v>
      </c>
      <c r="D20" s="686"/>
      <c r="E20" s="687"/>
      <c r="F20" s="687"/>
      <c r="G20" s="688">
        <v>3.5</v>
      </c>
      <c r="H20" s="85">
        <f t="shared" si="0"/>
        <v>105</v>
      </c>
      <c r="I20" s="84"/>
      <c r="J20" s="172"/>
      <c r="K20" s="84"/>
      <c r="L20" s="16"/>
      <c r="M20" s="279"/>
      <c r="N20" s="198"/>
      <c r="O20" s="2044"/>
      <c r="P20" s="2045"/>
      <c r="Q20" s="5"/>
      <c r="R20" s="2044"/>
      <c r="S20" s="2045"/>
      <c r="T20" s="5"/>
      <c r="U20" s="5"/>
      <c r="V20" s="237"/>
    </row>
    <row r="21" spans="1:22" s="78" customFormat="1" ht="15.75">
      <c r="A21" s="5" t="s">
        <v>325</v>
      </c>
      <c r="B21" s="607" t="s">
        <v>326</v>
      </c>
      <c r="C21" s="84" t="s">
        <v>106</v>
      </c>
      <c r="D21" s="84"/>
      <c r="E21" s="88"/>
      <c r="F21" s="88"/>
      <c r="G21" s="28">
        <v>3.5</v>
      </c>
      <c r="H21" s="85">
        <f t="shared" si="0"/>
        <v>105</v>
      </c>
      <c r="I21" s="84"/>
      <c r="J21" s="172"/>
      <c r="K21" s="84"/>
      <c r="L21" s="16"/>
      <c r="M21" s="279"/>
      <c r="N21" s="198"/>
      <c r="O21" s="2046"/>
      <c r="P21" s="2046"/>
      <c r="Q21" s="202"/>
      <c r="R21" s="2046"/>
      <c r="S21" s="2046"/>
      <c r="T21" s="202"/>
      <c r="U21" s="5"/>
      <c r="V21" s="237"/>
    </row>
    <row r="22" spans="1:34" s="78" customFormat="1" ht="15.75" customHeight="1">
      <c r="A22" s="1882" t="s">
        <v>102</v>
      </c>
      <c r="B22" s="1883"/>
      <c r="C22" s="1883"/>
      <c r="D22" s="1883"/>
      <c r="E22" s="1883"/>
      <c r="F22" s="1883"/>
      <c r="G22" s="691">
        <f>G11+G14+G15+G16+G17+G20+G21</f>
        <v>29.5</v>
      </c>
      <c r="H22" s="691">
        <f>H11+H14+H15+H16+H17+H20+H21</f>
        <v>885</v>
      </c>
      <c r="I22" s="83"/>
      <c r="J22" s="65"/>
      <c r="K22" s="229"/>
      <c r="L22" s="692"/>
      <c r="M22" s="693"/>
      <c r="N22" s="181"/>
      <c r="O22" s="1928"/>
      <c r="P22" s="1929"/>
      <c r="Q22" s="79"/>
      <c r="R22" s="2046"/>
      <c r="S22" s="2046"/>
      <c r="T22" s="441"/>
      <c r="U22" s="229"/>
      <c r="V22" s="694"/>
      <c r="AH22" s="33">
        <f>30*G22</f>
        <v>885</v>
      </c>
    </row>
    <row r="23" spans="1:34" s="78" customFormat="1" ht="16.5" customHeight="1" thickBot="1">
      <c r="A23" s="1670" t="s">
        <v>70</v>
      </c>
      <c r="B23" s="1671"/>
      <c r="C23" s="1671"/>
      <c r="D23" s="1671"/>
      <c r="E23" s="1671"/>
      <c r="F23" s="1671"/>
      <c r="G23" s="101">
        <f>G12+G14+G16+G18+G15+G20+G21</f>
        <v>26.5</v>
      </c>
      <c r="H23" s="101">
        <f>H12+H14+H16+H18+H15+H20+H21</f>
        <v>795</v>
      </c>
      <c r="I23" s="565"/>
      <c r="J23" s="566"/>
      <c r="K23" s="567"/>
      <c r="L23" s="22"/>
      <c r="M23" s="568"/>
      <c r="N23" s="25"/>
      <c r="O23" s="1538"/>
      <c r="P23" s="1539"/>
      <c r="Q23" s="96"/>
      <c r="R23" s="1538"/>
      <c r="S23" s="1539"/>
      <c r="T23" s="90"/>
      <c r="U23" s="94"/>
      <c r="V23" s="116"/>
      <c r="AH23" s="33">
        <f>30*G23</f>
        <v>795</v>
      </c>
    </row>
    <row r="24" spans="1:34" s="78" customFormat="1" ht="22.5" customHeight="1" thickBot="1">
      <c r="A24" s="1743" t="s">
        <v>121</v>
      </c>
      <c r="B24" s="1744"/>
      <c r="C24" s="1744"/>
      <c r="D24" s="1744"/>
      <c r="E24" s="1744"/>
      <c r="F24" s="1744"/>
      <c r="G24" s="569">
        <f>G19+G13</f>
        <v>3</v>
      </c>
      <c r="H24" s="569">
        <f>H19+H13</f>
        <v>90</v>
      </c>
      <c r="I24" s="570">
        <f>SUM(I11:I19)</f>
        <v>8</v>
      </c>
      <c r="J24" s="570">
        <f>SUM(J11:J19)</f>
        <v>4</v>
      </c>
      <c r="K24" s="570"/>
      <c r="L24" s="570">
        <f>SUM(L11:L19)</f>
        <v>4</v>
      </c>
      <c r="M24" s="570">
        <f>SUM(M11:M19)</f>
        <v>82</v>
      </c>
      <c r="N24" s="571">
        <f>SUM(N11:N19)</f>
        <v>4</v>
      </c>
      <c r="O24" s="1534"/>
      <c r="P24" s="1535"/>
      <c r="Q24" s="572"/>
      <c r="R24" s="1573"/>
      <c r="S24" s="1574"/>
      <c r="T24" s="573"/>
      <c r="U24" s="273" t="s">
        <v>55</v>
      </c>
      <c r="V24" s="586"/>
      <c r="AH24" s="33">
        <f>30*G24</f>
        <v>90</v>
      </c>
    </row>
    <row r="25" spans="1:22" s="78" customFormat="1" ht="16.5" thickBot="1">
      <c r="A25" s="1597" t="s">
        <v>108</v>
      </c>
      <c r="B25" s="1598"/>
      <c r="C25" s="1598"/>
      <c r="D25" s="1598"/>
      <c r="E25" s="1598"/>
      <c r="F25" s="1598"/>
      <c r="G25" s="1598"/>
      <c r="H25" s="1598"/>
      <c r="I25" s="1598"/>
      <c r="J25" s="1598"/>
      <c r="K25" s="1598"/>
      <c r="L25" s="1598"/>
      <c r="M25" s="1598"/>
      <c r="N25" s="1598"/>
      <c r="O25" s="1598"/>
      <c r="P25" s="1598"/>
      <c r="Q25" s="1599"/>
      <c r="R25" s="1599"/>
      <c r="S25" s="1599"/>
      <c r="T25" s="1598"/>
      <c r="U25" s="1598"/>
      <c r="V25" s="1600"/>
    </row>
    <row r="26" spans="1:22" s="78" customFormat="1" ht="15.75">
      <c r="A26" s="181" t="s">
        <v>109</v>
      </c>
      <c r="B26" s="182" t="s">
        <v>123</v>
      </c>
      <c r="C26" s="183"/>
      <c r="D26" s="184"/>
      <c r="E26" s="185"/>
      <c r="F26" s="186"/>
      <c r="G26" s="697">
        <v>3</v>
      </c>
      <c r="H26" s="100">
        <f aca="true" t="shared" si="1" ref="H26:H61">G26*30</f>
        <v>90</v>
      </c>
      <c r="I26" s="188"/>
      <c r="J26" s="189"/>
      <c r="K26" s="190"/>
      <c r="L26" s="189"/>
      <c r="M26" s="191"/>
      <c r="N26" s="192"/>
      <c r="O26" s="1553"/>
      <c r="P26" s="1554"/>
      <c r="Q26" s="193"/>
      <c r="R26" s="1553"/>
      <c r="S26" s="1554"/>
      <c r="T26" s="193"/>
      <c r="U26" s="60"/>
      <c r="V26" s="113"/>
    </row>
    <row r="27" spans="1:35" s="78" customFormat="1" ht="31.5">
      <c r="A27" s="194" t="s">
        <v>124</v>
      </c>
      <c r="B27" s="195" t="s">
        <v>54</v>
      </c>
      <c r="C27" s="196"/>
      <c r="D27" s="196"/>
      <c r="E27" s="197"/>
      <c r="F27" s="106"/>
      <c r="G27" s="698">
        <f>G28+G29</f>
        <v>5</v>
      </c>
      <c r="H27" s="198">
        <f t="shared" si="1"/>
        <v>150</v>
      </c>
      <c r="I27" s="199"/>
      <c r="J27" s="200"/>
      <c r="K27" s="198"/>
      <c r="L27" s="200"/>
      <c r="M27" s="201"/>
      <c r="N27" s="19"/>
      <c r="O27" s="1532"/>
      <c r="P27" s="1533"/>
      <c r="Q27" s="202"/>
      <c r="R27" s="1532"/>
      <c r="S27" s="1533"/>
      <c r="T27" s="202"/>
      <c r="U27" s="67"/>
      <c r="V27" s="107"/>
      <c r="AH27" s="78" t="s">
        <v>315</v>
      </c>
      <c r="AI27" s="809">
        <f>SUMIF(AG$26:AG$61,1,G$26:G$61)</f>
        <v>29</v>
      </c>
    </row>
    <row r="28" spans="1:35" s="78" customFormat="1" ht="15.75">
      <c r="A28" s="19"/>
      <c r="B28" s="17" t="s">
        <v>41</v>
      </c>
      <c r="C28" s="203"/>
      <c r="D28" s="203"/>
      <c r="E28" s="88"/>
      <c r="F28" s="204"/>
      <c r="G28" s="699">
        <v>2.5</v>
      </c>
      <c r="H28" s="7">
        <f t="shared" si="1"/>
        <v>75</v>
      </c>
      <c r="I28" s="206"/>
      <c r="J28" s="207"/>
      <c r="K28" s="7"/>
      <c r="L28" s="207"/>
      <c r="M28" s="86"/>
      <c r="N28" s="19"/>
      <c r="O28" s="1532"/>
      <c r="P28" s="1533"/>
      <c r="Q28" s="202"/>
      <c r="R28" s="1532"/>
      <c r="S28" s="1533"/>
      <c r="T28" s="202"/>
      <c r="U28" s="67"/>
      <c r="V28" s="107"/>
      <c r="AH28" s="78" t="s">
        <v>316</v>
      </c>
      <c r="AI28" s="809">
        <f>SUMIF(AG$26:AG$61,2,G$26:G$61)</f>
        <v>2.5</v>
      </c>
    </row>
    <row r="29" spans="1:35" s="78" customFormat="1" ht="15.75">
      <c r="A29" s="19" t="s">
        <v>125</v>
      </c>
      <c r="B29" s="29" t="s">
        <v>42</v>
      </c>
      <c r="C29" s="203">
        <v>4</v>
      </c>
      <c r="D29" s="203"/>
      <c r="E29" s="88"/>
      <c r="F29" s="204"/>
      <c r="G29" s="698">
        <v>2.5</v>
      </c>
      <c r="H29" s="198">
        <f t="shared" si="1"/>
        <v>75</v>
      </c>
      <c r="I29" s="206">
        <v>10</v>
      </c>
      <c r="J29" s="208" t="s">
        <v>257</v>
      </c>
      <c r="K29" s="7"/>
      <c r="L29" s="172" t="s">
        <v>265</v>
      </c>
      <c r="M29" s="86">
        <f>H29-I29</f>
        <v>65</v>
      </c>
      <c r="N29" s="19"/>
      <c r="O29" s="1532"/>
      <c r="P29" s="1533"/>
      <c r="Q29" s="202"/>
      <c r="R29" s="1566" t="s">
        <v>266</v>
      </c>
      <c r="S29" s="1567"/>
      <c r="T29" s="202"/>
      <c r="U29" s="67"/>
      <c r="V29" s="209"/>
      <c r="AB29" s="203">
        <v>8</v>
      </c>
      <c r="AG29" s="78">
        <v>2</v>
      </c>
      <c r="AH29" s="78" t="s">
        <v>22</v>
      </c>
      <c r="AI29" s="809">
        <f>SUMIF(AG$26:AG$61,3,G$26:G$61)</f>
        <v>4.5</v>
      </c>
    </row>
    <row r="30" spans="1:35" s="78" customFormat="1" ht="15.75">
      <c r="A30" s="210" t="s">
        <v>110</v>
      </c>
      <c r="B30" s="211" t="s">
        <v>166</v>
      </c>
      <c r="C30" s="212"/>
      <c r="D30" s="212"/>
      <c r="E30" s="212"/>
      <c r="F30" s="213"/>
      <c r="G30" s="666">
        <f>G31+G32</f>
        <v>6.5</v>
      </c>
      <c r="H30" s="198">
        <f t="shared" si="1"/>
        <v>195</v>
      </c>
      <c r="I30" s="212"/>
      <c r="J30" s="208"/>
      <c r="K30" s="214"/>
      <c r="L30" s="208"/>
      <c r="M30" s="201"/>
      <c r="N30" s="19"/>
      <c r="O30" s="1532"/>
      <c r="P30" s="1533"/>
      <c r="Q30" s="202"/>
      <c r="R30" s="1532"/>
      <c r="S30" s="1533"/>
      <c r="T30" s="202"/>
      <c r="U30" s="5"/>
      <c r="V30" s="215"/>
      <c r="AB30" s="208"/>
      <c r="AC30" s="701">
        <v>8</v>
      </c>
      <c r="AD30" s="701">
        <v>4</v>
      </c>
      <c r="AI30" s="809">
        <f>SUM(AI27:AI29)</f>
        <v>36</v>
      </c>
    </row>
    <row r="31" spans="1:30" s="78" customFormat="1" ht="15.75">
      <c r="A31" s="216"/>
      <c r="B31" s="17" t="s">
        <v>41</v>
      </c>
      <c r="C31" s="212"/>
      <c r="D31" s="212"/>
      <c r="E31" s="212"/>
      <c r="F31" s="213"/>
      <c r="G31" s="667">
        <v>3</v>
      </c>
      <c r="H31" s="213">
        <f>$G31*30</f>
        <v>90</v>
      </c>
      <c r="I31" s="212"/>
      <c r="J31" s="208"/>
      <c r="K31" s="214"/>
      <c r="L31" s="208"/>
      <c r="M31" s="201"/>
      <c r="N31" s="19"/>
      <c r="O31" s="1532"/>
      <c r="P31" s="1533"/>
      <c r="Q31" s="202"/>
      <c r="R31" s="1532"/>
      <c r="S31" s="1533"/>
      <c r="T31" s="202"/>
      <c r="U31" s="5"/>
      <c r="V31" s="215"/>
      <c r="AB31" s="208"/>
      <c r="AC31" s="701">
        <v>12</v>
      </c>
      <c r="AD31" s="701">
        <v>4</v>
      </c>
    </row>
    <row r="32" spans="1:33" s="78" customFormat="1" ht="15.75">
      <c r="A32" s="216" t="s">
        <v>126</v>
      </c>
      <c r="B32" s="29" t="s">
        <v>42</v>
      </c>
      <c r="C32" s="212">
        <v>1</v>
      </c>
      <c r="D32" s="212"/>
      <c r="E32" s="212"/>
      <c r="F32" s="213"/>
      <c r="G32" s="668">
        <v>3.5</v>
      </c>
      <c r="H32" s="218">
        <f>$G32*30</f>
        <v>105</v>
      </c>
      <c r="I32" s="212">
        <v>12</v>
      </c>
      <c r="J32" s="208" t="s">
        <v>256</v>
      </c>
      <c r="K32" s="208" t="s">
        <v>35</v>
      </c>
      <c r="L32" s="208"/>
      <c r="M32" s="86">
        <f>H32-I32</f>
        <v>93</v>
      </c>
      <c r="N32" s="19" t="s">
        <v>36</v>
      </c>
      <c r="O32" s="1532"/>
      <c r="P32" s="1533"/>
      <c r="Q32" s="202"/>
      <c r="R32" s="1532"/>
      <c r="S32" s="1533"/>
      <c r="T32" s="202"/>
      <c r="U32" s="5"/>
      <c r="V32" s="215"/>
      <c r="AB32" s="203">
        <v>4</v>
      </c>
      <c r="AC32" s="701">
        <v>4</v>
      </c>
      <c r="AD32" s="701"/>
      <c r="AG32" s="78">
        <v>1</v>
      </c>
    </row>
    <row r="33" spans="1:34" s="78" customFormat="1" ht="15.75">
      <c r="A33" s="220" t="s">
        <v>127</v>
      </c>
      <c r="B33" s="195" t="s">
        <v>78</v>
      </c>
      <c r="C33" s="200"/>
      <c r="D33" s="200"/>
      <c r="E33" s="197"/>
      <c r="F33" s="106"/>
      <c r="G33" s="217">
        <f>G34+G36+G37</f>
        <v>16</v>
      </c>
      <c r="H33" s="198">
        <f aca="true" t="shared" si="2" ref="H33:H38">G33*30</f>
        <v>480</v>
      </c>
      <c r="I33" s="221"/>
      <c r="J33" s="222"/>
      <c r="K33" s="221"/>
      <c r="L33" s="222"/>
      <c r="M33" s="86"/>
      <c r="N33" s="19"/>
      <c r="O33" s="1532"/>
      <c r="P33" s="1533"/>
      <c r="Q33" s="202"/>
      <c r="R33" s="1532"/>
      <c r="S33" s="1533"/>
      <c r="T33" s="202"/>
      <c r="U33" s="67"/>
      <c r="V33" s="107"/>
      <c r="AB33" s="222"/>
      <c r="AC33" s="701">
        <v>14</v>
      </c>
      <c r="AD33" s="701">
        <v>2</v>
      </c>
      <c r="AH33" s="78" t="s">
        <v>364</v>
      </c>
    </row>
    <row r="34" spans="1:35" s="78" customFormat="1" ht="15.75">
      <c r="A34" s="223"/>
      <c r="B34" s="17" t="s">
        <v>41</v>
      </c>
      <c r="C34" s="208"/>
      <c r="D34" s="208"/>
      <c r="E34" s="224"/>
      <c r="F34" s="204"/>
      <c r="G34" s="214">
        <v>8</v>
      </c>
      <c r="H34" s="7">
        <f t="shared" si="2"/>
        <v>240</v>
      </c>
      <c r="I34" s="214"/>
      <c r="J34" s="208"/>
      <c r="K34" s="214"/>
      <c r="L34" s="208"/>
      <c r="M34" s="86"/>
      <c r="N34" s="19"/>
      <c r="O34" s="1532"/>
      <c r="P34" s="1533"/>
      <c r="Q34" s="202"/>
      <c r="R34" s="1532"/>
      <c r="S34" s="1533"/>
      <c r="T34" s="202"/>
      <c r="U34" s="67"/>
      <c r="V34" s="107"/>
      <c r="AB34" s="208"/>
      <c r="AC34" s="701">
        <v>8</v>
      </c>
      <c r="AD34" s="701">
        <v>2</v>
      </c>
      <c r="AH34" s="78" t="s">
        <v>315</v>
      </c>
      <c r="AI34" s="809">
        <f>AI27+AI11</f>
        <v>30.5</v>
      </c>
    </row>
    <row r="35" spans="1:35" s="78" customFormat="1" ht="15.75">
      <c r="A35" s="223"/>
      <c r="B35" s="29" t="s">
        <v>42</v>
      </c>
      <c r="C35" s="208"/>
      <c r="D35" s="208"/>
      <c r="E35" s="88"/>
      <c r="F35" s="204"/>
      <c r="G35" s="660">
        <f>G36+G37</f>
        <v>8</v>
      </c>
      <c r="H35" s="198">
        <f t="shared" si="2"/>
        <v>240</v>
      </c>
      <c r="I35" s="212"/>
      <c r="J35" s="208"/>
      <c r="K35" s="214"/>
      <c r="L35" s="208"/>
      <c r="M35" s="86"/>
      <c r="N35" s="19"/>
      <c r="O35" s="1532"/>
      <c r="P35" s="1533"/>
      <c r="Q35" s="202"/>
      <c r="R35" s="1532"/>
      <c r="S35" s="1533"/>
      <c r="T35" s="202"/>
      <c r="U35" s="67"/>
      <c r="V35" s="107"/>
      <c r="AB35" s="208"/>
      <c r="AH35" s="78" t="s">
        <v>316</v>
      </c>
      <c r="AI35" s="809">
        <f>AI28+AI12</f>
        <v>2.5</v>
      </c>
    </row>
    <row r="36" spans="1:35" s="78" customFormat="1" ht="15.75">
      <c r="A36" s="223" t="s">
        <v>128</v>
      </c>
      <c r="B36" s="29" t="s">
        <v>42</v>
      </c>
      <c r="C36" s="203">
        <v>1</v>
      </c>
      <c r="D36" s="208"/>
      <c r="E36" s="88"/>
      <c r="F36" s="204"/>
      <c r="G36" s="660">
        <v>4</v>
      </c>
      <c r="H36" s="198">
        <f t="shared" si="2"/>
        <v>120</v>
      </c>
      <c r="I36" s="212">
        <v>16</v>
      </c>
      <c r="J36" s="208" t="s">
        <v>163</v>
      </c>
      <c r="K36" s="214"/>
      <c r="L36" s="208" t="s">
        <v>37</v>
      </c>
      <c r="M36" s="86">
        <f>H36-I36</f>
        <v>104</v>
      </c>
      <c r="N36" s="19" t="s">
        <v>162</v>
      </c>
      <c r="O36" s="1532"/>
      <c r="P36" s="1533"/>
      <c r="Q36" s="202"/>
      <c r="R36" s="1532"/>
      <c r="S36" s="1533"/>
      <c r="T36" s="202"/>
      <c r="U36" s="67"/>
      <c r="V36" s="107"/>
      <c r="AB36" s="203">
        <v>12</v>
      </c>
      <c r="AG36" s="78">
        <v>1</v>
      </c>
      <c r="AH36" s="78" t="s">
        <v>22</v>
      </c>
      <c r="AI36" s="809">
        <f>AI29+AI13</f>
        <v>6</v>
      </c>
    </row>
    <row r="37" spans="1:35" s="78" customFormat="1" ht="15.75">
      <c r="A37" s="223" t="s">
        <v>129</v>
      </c>
      <c r="B37" s="29" t="s">
        <v>42</v>
      </c>
      <c r="C37" s="203">
        <v>2</v>
      </c>
      <c r="D37" s="208"/>
      <c r="E37" s="88"/>
      <c r="F37" s="204"/>
      <c r="G37" s="660">
        <v>4</v>
      </c>
      <c r="H37" s="198">
        <f t="shared" si="2"/>
        <v>120</v>
      </c>
      <c r="I37" s="212">
        <v>12</v>
      </c>
      <c r="J37" s="208" t="s">
        <v>257</v>
      </c>
      <c r="K37" s="214"/>
      <c r="L37" s="208" t="s">
        <v>37</v>
      </c>
      <c r="M37" s="86">
        <f>H37-I37</f>
        <v>108</v>
      </c>
      <c r="N37" s="19"/>
      <c r="O37" s="1532" t="s">
        <v>36</v>
      </c>
      <c r="P37" s="1533"/>
      <c r="Q37" s="202"/>
      <c r="R37" s="1532"/>
      <c r="S37" s="1533"/>
      <c r="T37" s="202"/>
      <c r="U37" s="67"/>
      <c r="V37" s="107"/>
      <c r="AB37" s="203">
        <v>8</v>
      </c>
      <c r="AC37" s="78">
        <v>8</v>
      </c>
      <c r="AD37" s="78">
        <v>4</v>
      </c>
      <c r="AG37" s="78">
        <v>1</v>
      </c>
      <c r="AI37" s="809">
        <f>AI30+AI14</f>
        <v>39</v>
      </c>
    </row>
    <row r="38" spans="1:30" s="78" customFormat="1" ht="15.75">
      <c r="A38" s="181" t="s">
        <v>130</v>
      </c>
      <c r="B38" s="176" t="s">
        <v>167</v>
      </c>
      <c r="C38" s="225"/>
      <c r="D38" s="226"/>
      <c r="E38" s="227"/>
      <c r="F38" s="228"/>
      <c r="G38" s="669">
        <f>G39+G40</f>
        <v>3</v>
      </c>
      <c r="H38" s="229">
        <f t="shared" si="2"/>
        <v>90</v>
      </c>
      <c r="I38" s="230"/>
      <c r="J38" s="231"/>
      <c r="K38" s="232"/>
      <c r="L38" s="231"/>
      <c r="M38" s="233"/>
      <c r="N38" s="19"/>
      <c r="O38" s="1532"/>
      <c r="P38" s="1533"/>
      <c r="Q38" s="234"/>
      <c r="R38" s="1532"/>
      <c r="S38" s="1533"/>
      <c r="T38" s="174"/>
      <c r="U38" s="108"/>
      <c r="V38" s="107"/>
      <c r="AB38" s="231"/>
      <c r="AC38" s="78">
        <v>4</v>
      </c>
      <c r="AD38" s="78">
        <v>2</v>
      </c>
    </row>
    <row r="39" spans="1:30" s="78" customFormat="1" ht="24" customHeight="1">
      <c r="A39" s="223"/>
      <c r="B39" s="17" t="s">
        <v>41</v>
      </c>
      <c r="C39" s="235"/>
      <c r="D39" s="207"/>
      <c r="E39" s="88"/>
      <c r="F39" s="204"/>
      <c r="G39" s="665">
        <v>1.5</v>
      </c>
      <c r="H39" s="7">
        <f t="shared" si="1"/>
        <v>45</v>
      </c>
      <c r="I39" s="214"/>
      <c r="J39" s="208"/>
      <c r="K39" s="7"/>
      <c r="L39" s="208"/>
      <c r="M39" s="236"/>
      <c r="N39" s="19"/>
      <c r="O39" s="1532"/>
      <c r="P39" s="1533"/>
      <c r="Q39" s="202"/>
      <c r="R39" s="1532"/>
      <c r="S39" s="1533"/>
      <c r="T39" s="202"/>
      <c r="U39" s="67"/>
      <c r="V39" s="107"/>
      <c r="AB39" s="208"/>
      <c r="AC39" s="78">
        <v>14</v>
      </c>
      <c r="AD39" s="78">
        <v>2</v>
      </c>
    </row>
    <row r="40" spans="1:33" s="78" customFormat="1" ht="24" customHeight="1">
      <c r="A40" s="223" t="s">
        <v>190</v>
      </c>
      <c r="B40" s="29" t="s">
        <v>42</v>
      </c>
      <c r="C40" s="235"/>
      <c r="D40" s="235">
        <v>5</v>
      </c>
      <c r="E40" s="88"/>
      <c r="F40" s="204"/>
      <c r="G40" s="660">
        <v>1.5</v>
      </c>
      <c r="H40" s="198">
        <f t="shared" si="1"/>
        <v>45</v>
      </c>
      <c r="I40" s="208">
        <f>J40+K40+L40</f>
        <v>4</v>
      </c>
      <c r="J40" s="203">
        <v>4</v>
      </c>
      <c r="K40" s="7"/>
      <c r="L40" s="16"/>
      <c r="M40" s="236">
        <f>H40-I40</f>
        <v>41</v>
      </c>
      <c r="N40" s="19"/>
      <c r="O40" s="1532"/>
      <c r="P40" s="1533"/>
      <c r="Q40" s="202"/>
      <c r="R40" s="1532"/>
      <c r="S40" s="1533"/>
      <c r="T40" s="251">
        <v>4</v>
      </c>
      <c r="U40" s="67"/>
      <c r="V40" s="107"/>
      <c r="AB40" s="203">
        <v>4</v>
      </c>
      <c r="AC40" s="78">
        <f>SUM(AC37:AC39)</f>
        <v>26</v>
      </c>
      <c r="AD40" s="78">
        <f>SUM(AD37:AD39)</f>
        <v>8</v>
      </c>
      <c r="AG40" s="78">
        <v>3</v>
      </c>
    </row>
    <row r="41" spans="1:28" s="78" customFormat="1" ht="31.5">
      <c r="A41" s="220" t="s">
        <v>131</v>
      </c>
      <c r="B41" s="195" t="s">
        <v>74</v>
      </c>
      <c r="C41" s="238"/>
      <c r="D41" s="200"/>
      <c r="E41" s="197"/>
      <c r="F41" s="106"/>
      <c r="G41" s="698">
        <f>G42+G43</f>
        <v>7</v>
      </c>
      <c r="H41" s="198">
        <f t="shared" si="1"/>
        <v>210</v>
      </c>
      <c r="I41" s="221"/>
      <c r="J41" s="222"/>
      <c r="K41" s="198"/>
      <c r="L41" s="222"/>
      <c r="M41" s="236"/>
      <c r="N41" s="19"/>
      <c r="O41" s="1532"/>
      <c r="P41" s="1533"/>
      <c r="Q41" s="202"/>
      <c r="R41" s="1532"/>
      <c r="S41" s="1533"/>
      <c r="T41" s="202"/>
      <c r="U41" s="67"/>
      <c r="V41" s="107"/>
      <c r="AB41" s="222"/>
    </row>
    <row r="42" spans="1:28" s="78" customFormat="1" ht="24" customHeight="1">
      <c r="A42" s="223"/>
      <c r="B42" s="17" t="s">
        <v>41</v>
      </c>
      <c r="C42" s="235"/>
      <c r="D42" s="207"/>
      <c r="E42" s="88"/>
      <c r="F42" s="204"/>
      <c r="G42" s="699">
        <v>4</v>
      </c>
      <c r="H42" s="7">
        <f t="shared" si="1"/>
        <v>120</v>
      </c>
      <c r="I42" s="214"/>
      <c r="J42" s="208"/>
      <c r="K42" s="7"/>
      <c r="L42" s="208"/>
      <c r="M42" s="236"/>
      <c r="N42" s="19"/>
      <c r="O42" s="1532"/>
      <c r="P42" s="1533"/>
      <c r="Q42" s="202"/>
      <c r="R42" s="1532"/>
      <c r="S42" s="1533"/>
      <c r="T42" s="202"/>
      <c r="U42" s="67"/>
      <c r="V42" s="107"/>
      <c r="AB42" s="208"/>
    </row>
    <row r="43" spans="1:33" s="78" customFormat="1" ht="24" customHeight="1">
      <c r="A43" s="223" t="s">
        <v>132</v>
      </c>
      <c r="B43" s="29" t="s">
        <v>42</v>
      </c>
      <c r="C43" s="235"/>
      <c r="D43" s="235">
        <v>1</v>
      </c>
      <c r="E43" s="88"/>
      <c r="F43" s="204"/>
      <c r="G43" s="698">
        <v>3</v>
      </c>
      <c r="H43" s="198">
        <f t="shared" si="1"/>
        <v>90</v>
      </c>
      <c r="I43" s="208">
        <f>J43+K43+L43</f>
        <v>4</v>
      </c>
      <c r="J43" s="203">
        <v>4</v>
      </c>
      <c r="K43" s="7"/>
      <c r="L43" s="172"/>
      <c r="M43" s="236">
        <f>H43-I43</f>
        <v>86</v>
      </c>
      <c r="N43" s="588">
        <v>4</v>
      </c>
      <c r="O43" s="1532"/>
      <c r="P43" s="1533"/>
      <c r="Q43" s="202"/>
      <c r="R43" s="1532"/>
      <c r="S43" s="1533"/>
      <c r="T43" s="202"/>
      <c r="U43" s="67"/>
      <c r="V43" s="107"/>
      <c r="AB43" s="203">
        <v>4</v>
      </c>
      <c r="AG43" s="78">
        <v>1</v>
      </c>
    </row>
    <row r="44" spans="1:28" s="78" customFormat="1" ht="31.5">
      <c r="A44" s="194" t="s">
        <v>133</v>
      </c>
      <c r="B44" s="29" t="s">
        <v>136</v>
      </c>
      <c r="C44" s="203"/>
      <c r="D44" s="208"/>
      <c r="E44" s="239"/>
      <c r="F44" s="239"/>
      <c r="G44" s="698">
        <f>G45+G47+G46</f>
        <v>4</v>
      </c>
      <c r="H44" s="198">
        <f t="shared" si="1"/>
        <v>120</v>
      </c>
      <c r="I44" s="214"/>
      <c r="J44" s="16"/>
      <c r="K44" s="6"/>
      <c r="L44" s="16"/>
      <c r="M44" s="236"/>
      <c r="N44" s="19"/>
      <c r="O44" s="1532"/>
      <c r="P44" s="1533"/>
      <c r="Q44" s="240"/>
      <c r="R44" s="1532"/>
      <c r="S44" s="1533"/>
      <c r="T44" s="234"/>
      <c r="U44" s="108"/>
      <c r="V44" s="107"/>
      <c r="AB44" s="16"/>
    </row>
    <row r="45" spans="1:28" s="78" customFormat="1" ht="15.75">
      <c r="A45" s="223"/>
      <c r="B45" s="241" t="s">
        <v>119</v>
      </c>
      <c r="C45" s="203"/>
      <c r="D45" s="208"/>
      <c r="E45" s="239"/>
      <c r="F45" s="239"/>
      <c r="G45" s="699">
        <v>2</v>
      </c>
      <c r="H45" s="7">
        <f t="shared" si="1"/>
        <v>60</v>
      </c>
      <c r="I45" s="214"/>
      <c r="J45" s="16"/>
      <c r="K45" s="6"/>
      <c r="L45" s="16"/>
      <c r="M45" s="236"/>
      <c r="N45" s="19"/>
      <c r="O45" s="1532"/>
      <c r="P45" s="1533"/>
      <c r="Q45" s="240"/>
      <c r="R45" s="1532"/>
      <c r="S45" s="1533"/>
      <c r="T45" s="234"/>
      <c r="U45" s="108"/>
      <c r="V45" s="107"/>
      <c r="AB45" s="16"/>
    </row>
    <row r="46" spans="1:28" s="78" customFormat="1" ht="15.75">
      <c r="A46" s="223"/>
      <c r="B46" s="241" t="s">
        <v>164</v>
      </c>
      <c r="C46" s="203"/>
      <c r="D46" s="208"/>
      <c r="E46" s="239"/>
      <c r="F46" s="239"/>
      <c r="G46" s="699">
        <v>0.5</v>
      </c>
      <c r="H46" s="7">
        <f t="shared" si="1"/>
        <v>15</v>
      </c>
      <c r="I46" s="214"/>
      <c r="J46" s="16"/>
      <c r="K46" s="6"/>
      <c r="L46" s="16"/>
      <c r="M46" s="236"/>
      <c r="N46" s="19"/>
      <c r="O46" s="1532"/>
      <c r="P46" s="1533"/>
      <c r="Q46" s="240"/>
      <c r="R46" s="1532"/>
      <c r="S46" s="1533"/>
      <c r="T46" s="234"/>
      <c r="U46" s="108"/>
      <c r="V46" s="107"/>
      <c r="AB46" s="16"/>
    </row>
    <row r="47" spans="1:33" s="78" customFormat="1" ht="15.75">
      <c r="A47" s="223" t="s">
        <v>134</v>
      </c>
      <c r="B47" s="29" t="s">
        <v>42</v>
      </c>
      <c r="C47" s="203">
        <v>5</v>
      </c>
      <c r="D47" s="208"/>
      <c r="E47" s="239"/>
      <c r="F47" s="239"/>
      <c r="G47" s="660">
        <v>1.5</v>
      </c>
      <c r="H47" s="198">
        <f t="shared" si="1"/>
        <v>45</v>
      </c>
      <c r="I47" s="208">
        <f>J47+K47+L47</f>
        <v>4</v>
      </c>
      <c r="J47" s="172">
        <v>4</v>
      </c>
      <c r="K47" s="4"/>
      <c r="L47" s="16"/>
      <c r="M47" s="236">
        <f>H47-I47</f>
        <v>41</v>
      </c>
      <c r="N47" s="19"/>
      <c r="O47" s="1532"/>
      <c r="P47" s="1533"/>
      <c r="Q47" s="240"/>
      <c r="R47" s="1532"/>
      <c r="S47" s="1533"/>
      <c r="T47" s="174">
        <v>4</v>
      </c>
      <c r="U47" s="108"/>
      <c r="V47" s="107"/>
      <c r="AB47" s="172">
        <v>4</v>
      </c>
      <c r="AG47" s="78">
        <v>3</v>
      </c>
    </row>
    <row r="48" spans="1:28" s="78" customFormat="1" ht="31.5">
      <c r="A48" s="220" t="s">
        <v>135</v>
      </c>
      <c r="B48" s="242" t="s">
        <v>75</v>
      </c>
      <c r="C48" s="196"/>
      <c r="D48" s="222"/>
      <c r="E48" s="243"/>
      <c r="F48" s="106"/>
      <c r="G48" s="660">
        <f>G49+G50</f>
        <v>3</v>
      </c>
      <c r="H48" s="11">
        <f>PRODUCT(G48,30)</f>
        <v>90</v>
      </c>
      <c r="I48" s="111"/>
      <c r="J48" s="111"/>
      <c r="K48" s="111"/>
      <c r="L48" s="111"/>
      <c r="M48" s="244"/>
      <c r="N48" s="245"/>
      <c r="O48" s="1532"/>
      <c r="P48" s="1533"/>
      <c r="Q48" s="246"/>
      <c r="R48" s="1532"/>
      <c r="S48" s="1533"/>
      <c r="T48" s="247"/>
      <c r="U48" s="112"/>
      <c r="V48" s="107"/>
      <c r="AB48" s="111"/>
    </row>
    <row r="49" spans="1:28" s="78" customFormat="1" ht="15.75">
      <c r="A49" s="223"/>
      <c r="B49" s="17" t="s">
        <v>41</v>
      </c>
      <c r="C49" s="203"/>
      <c r="D49" s="208"/>
      <c r="E49" s="248"/>
      <c r="F49" s="204"/>
      <c r="G49" s="665">
        <v>1.5</v>
      </c>
      <c r="H49" s="4">
        <f>PRODUCT(G49,30)</f>
        <v>45</v>
      </c>
      <c r="I49" s="214"/>
      <c r="J49" s="208"/>
      <c r="K49" s="214"/>
      <c r="L49" s="16"/>
      <c r="M49" s="236"/>
      <c r="N49" s="249"/>
      <c r="O49" s="1532"/>
      <c r="P49" s="1533"/>
      <c r="Q49" s="250"/>
      <c r="R49" s="1532"/>
      <c r="S49" s="1533"/>
      <c r="T49" s="251"/>
      <c r="U49" s="108"/>
      <c r="V49" s="107"/>
      <c r="AB49" s="208"/>
    </row>
    <row r="50" spans="1:33" s="78" customFormat="1" ht="15.75">
      <c r="A50" s="223" t="s">
        <v>137</v>
      </c>
      <c r="B50" s="29" t="s">
        <v>42</v>
      </c>
      <c r="C50" s="203"/>
      <c r="D50" s="203">
        <v>5</v>
      </c>
      <c r="E50" s="248"/>
      <c r="F50" s="204"/>
      <c r="G50" s="617">
        <v>1.5</v>
      </c>
      <c r="H50" s="11">
        <f>PRODUCT(G50,30)</f>
        <v>45</v>
      </c>
      <c r="I50" s="208">
        <f>J50+K50+L50</f>
        <v>4</v>
      </c>
      <c r="J50" s="203">
        <v>4</v>
      </c>
      <c r="K50" s="214"/>
      <c r="L50" s="16"/>
      <c r="M50" s="236">
        <f>H50-I50</f>
        <v>41</v>
      </c>
      <c r="N50" s="253"/>
      <c r="O50" s="1532"/>
      <c r="P50" s="1533"/>
      <c r="Q50" s="254"/>
      <c r="R50" s="1532"/>
      <c r="S50" s="1533"/>
      <c r="T50" s="251">
        <v>4</v>
      </c>
      <c r="U50" s="108"/>
      <c r="V50" s="107"/>
      <c r="AB50" s="203">
        <v>4</v>
      </c>
      <c r="AG50" s="78">
        <v>3</v>
      </c>
    </row>
    <row r="51" spans="1:28" s="78" customFormat="1" ht="15.75">
      <c r="A51" s="194" t="s">
        <v>138</v>
      </c>
      <c r="B51" s="175" t="s">
        <v>184</v>
      </c>
      <c r="C51" s="208"/>
      <c r="D51" s="208"/>
      <c r="E51" s="248"/>
      <c r="F51" s="204"/>
      <c r="G51" s="698">
        <f>G52+G53</f>
        <v>5</v>
      </c>
      <c r="H51" s="11">
        <f>PRODUCT(G51,30)</f>
        <v>150</v>
      </c>
      <c r="I51" s="28"/>
      <c r="J51" s="28"/>
      <c r="K51" s="28">
        <f>K52+K53</f>
        <v>0</v>
      </c>
      <c r="L51" s="28"/>
      <c r="M51" s="255"/>
      <c r="N51" s="256"/>
      <c r="O51" s="1532"/>
      <c r="P51" s="1533"/>
      <c r="Q51" s="257"/>
      <c r="R51" s="1532"/>
      <c r="S51" s="1533"/>
      <c r="T51" s="257"/>
      <c r="U51" s="62"/>
      <c r="V51" s="107"/>
      <c r="AB51" s="28"/>
    </row>
    <row r="52" spans="1:28" s="78" customFormat="1" ht="15.75">
      <c r="A52" s="223"/>
      <c r="B52" s="17" t="s">
        <v>41</v>
      </c>
      <c r="C52" s="208"/>
      <c r="D52" s="208"/>
      <c r="E52" s="248"/>
      <c r="F52" s="204"/>
      <c r="G52" s="699">
        <v>1.5</v>
      </c>
      <c r="H52" s="7">
        <f>G52*30</f>
        <v>45</v>
      </c>
      <c r="I52" s="258"/>
      <c r="J52" s="208"/>
      <c r="K52" s="214"/>
      <c r="L52" s="208"/>
      <c r="M52" s="236"/>
      <c r="N52" s="19"/>
      <c r="O52" s="1532"/>
      <c r="P52" s="1533"/>
      <c r="Q52" s="234"/>
      <c r="R52" s="1532"/>
      <c r="S52" s="1533"/>
      <c r="T52" s="234"/>
      <c r="U52" s="108"/>
      <c r="V52" s="107"/>
      <c r="AB52" s="208"/>
    </row>
    <row r="53" spans="1:33" s="78" customFormat="1" ht="15.75">
      <c r="A53" s="223" t="s">
        <v>139</v>
      </c>
      <c r="B53" s="29" t="s">
        <v>42</v>
      </c>
      <c r="C53" s="208"/>
      <c r="D53" s="203">
        <v>2</v>
      </c>
      <c r="E53" s="248"/>
      <c r="F53" s="204"/>
      <c r="G53" s="698">
        <v>3.5</v>
      </c>
      <c r="H53" s="7">
        <f>G53*30</f>
        <v>105</v>
      </c>
      <c r="I53" s="258">
        <v>6</v>
      </c>
      <c r="J53" s="208" t="s">
        <v>256</v>
      </c>
      <c r="K53" s="214"/>
      <c r="L53" s="208" t="s">
        <v>265</v>
      </c>
      <c r="M53" s="236">
        <f>H53-I53</f>
        <v>99</v>
      </c>
      <c r="N53" s="19"/>
      <c r="O53" s="1532" t="s">
        <v>83</v>
      </c>
      <c r="P53" s="1533"/>
      <c r="Q53" s="202"/>
      <c r="R53" s="1532"/>
      <c r="S53" s="1533"/>
      <c r="T53" s="234"/>
      <c r="U53" s="108"/>
      <c r="V53" s="107"/>
      <c r="AB53" s="203">
        <v>4</v>
      </c>
      <c r="AG53" s="78">
        <v>1</v>
      </c>
    </row>
    <row r="54" spans="1:30" s="78" customFormat="1" ht="15.75">
      <c r="A54" s="220" t="s">
        <v>140</v>
      </c>
      <c r="B54" s="195" t="s">
        <v>56</v>
      </c>
      <c r="C54" s="222"/>
      <c r="D54" s="222"/>
      <c r="E54" s="197"/>
      <c r="F54" s="106"/>
      <c r="G54" s="28">
        <f>G55+G56</f>
        <v>11</v>
      </c>
      <c r="H54" s="198">
        <f t="shared" si="1"/>
        <v>330</v>
      </c>
      <c r="I54" s="221"/>
      <c r="J54" s="222"/>
      <c r="K54" s="221"/>
      <c r="L54" s="222"/>
      <c r="M54" s="236"/>
      <c r="N54" s="19"/>
      <c r="O54" s="1532"/>
      <c r="P54" s="1533"/>
      <c r="Q54" s="202"/>
      <c r="R54" s="1532"/>
      <c r="S54" s="1533"/>
      <c r="T54" s="202"/>
      <c r="U54" s="67"/>
      <c r="V54" s="107"/>
      <c r="AB54" s="222"/>
      <c r="AC54" s="78">
        <v>46</v>
      </c>
      <c r="AD54" s="78">
        <v>12</v>
      </c>
    </row>
    <row r="55" spans="1:30" s="78" customFormat="1" ht="15.75">
      <c r="A55" s="223"/>
      <c r="B55" s="17" t="s">
        <v>41</v>
      </c>
      <c r="C55" s="208"/>
      <c r="D55" s="208"/>
      <c r="E55" s="88"/>
      <c r="F55" s="204"/>
      <c r="G55" s="205">
        <v>5</v>
      </c>
      <c r="H55" s="7">
        <f t="shared" si="1"/>
        <v>150</v>
      </c>
      <c r="I55" s="214"/>
      <c r="J55" s="208"/>
      <c r="K55" s="214"/>
      <c r="L55" s="208"/>
      <c r="M55" s="236"/>
      <c r="N55" s="19"/>
      <c r="O55" s="1532"/>
      <c r="P55" s="1533"/>
      <c r="Q55" s="202"/>
      <c r="R55" s="1532"/>
      <c r="S55" s="1533"/>
      <c r="T55" s="202"/>
      <c r="U55" s="67"/>
      <c r="V55" s="107"/>
      <c r="AB55" s="208"/>
      <c r="AC55" s="78">
        <v>26</v>
      </c>
      <c r="AD55" s="78">
        <v>8</v>
      </c>
    </row>
    <row r="56" spans="1:30" s="78" customFormat="1" ht="15.75">
      <c r="A56" s="223"/>
      <c r="B56" s="29" t="s">
        <v>42</v>
      </c>
      <c r="C56" s="208"/>
      <c r="D56" s="208"/>
      <c r="E56" s="88"/>
      <c r="F56" s="204"/>
      <c r="G56" s="28">
        <f>G57+G58</f>
        <v>6</v>
      </c>
      <c r="H56" s="198">
        <f t="shared" si="1"/>
        <v>180</v>
      </c>
      <c r="I56" s="208"/>
      <c r="J56" s="203"/>
      <c r="K56" s="214"/>
      <c r="L56" s="208"/>
      <c r="M56" s="236"/>
      <c r="N56" s="19"/>
      <c r="O56" s="1532"/>
      <c r="P56" s="1533"/>
      <c r="Q56" s="202"/>
      <c r="R56" s="1532"/>
      <c r="S56" s="1533"/>
      <c r="T56" s="202"/>
      <c r="U56" s="67"/>
      <c r="V56" s="107"/>
      <c r="AB56" s="203"/>
      <c r="AC56" s="78">
        <v>10</v>
      </c>
      <c r="AD56" s="78">
        <v>12</v>
      </c>
    </row>
    <row r="57" spans="1:33" s="78" customFormat="1" ht="15.75">
      <c r="A57" s="223" t="s">
        <v>141</v>
      </c>
      <c r="B57" s="29" t="s">
        <v>42</v>
      </c>
      <c r="C57" s="208"/>
      <c r="D57" s="203">
        <v>1</v>
      </c>
      <c r="E57" s="88"/>
      <c r="F57" s="204"/>
      <c r="G57" s="28">
        <v>3</v>
      </c>
      <c r="H57" s="198">
        <f t="shared" si="1"/>
        <v>90</v>
      </c>
      <c r="I57" s="214">
        <v>16</v>
      </c>
      <c r="J57" s="208" t="s">
        <v>257</v>
      </c>
      <c r="K57" s="214" t="s">
        <v>327</v>
      </c>
      <c r="L57" s="208" t="s">
        <v>265</v>
      </c>
      <c r="M57" s="236">
        <f>H57-I57</f>
        <v>74</v>
      </c>
      <c r="N57" s="19" t="s">
        <v>328</v>
      </c>
      <c r="O57" s="1532"/>
      <c r="P57" s="1533"/>
      <c r="Q57" s="202"/>
      <c r="R57" s="1532"/>
      <c r="S57" s="1533"/>
      <c r="T57" s="202"/>
      <c r="U57" s="67"/>
      <c r="V57" s="107"/>
      <c r="AB57" s="203">
        <v>8</v>
      </c>
      <c r="AG57" s="78">
        <v>1</v>
      </c>
    </row>
    <row r="58" spans="1:33" s="78" customFormat="1" ht="15.75">
      <c r="A58" s="223" t="s">
        <v>191</v>
      </c>
      <c r="B58" s="29" t="s">
        <v>42</v>
      </c>
      <c r="C58" s="203">
        <v>2</v>
      </c>
      <c r="D58" s="208"/>
      <c r="E58" s="88"/>
      <c r="F58" s="204"/>
      <c r="G58" s="660">
        <v>3</v>
      </c>
      <c r="H58" s="198">
        <f t="shared" si="1"/>
        <v>90</v>
      </c>
      <c r="I58" s="203">
        <v>16</v>
      </c>
      <c r="J58" s="208" t="s">
        <v>257</v>
      </c>
      <c r="K58" s="214" t="s">
        <v>327</v>
      </c>
      <c r="L58" s="208" t="s">
        <v>265</v>
      </c>
      <c r="M58" s="236">
        <f>H58-I58</f>
        <v>74</v>
      </c>
      <c r="N58" s="259"/>
      <c r="O58" s="1566" t="s">
        <v>328</v>
      </c>
      <c r="P58" s="1567"/>
      <c r="Q58" s="202"/>
      <c r="R58" s="1532"/>
      <c r="S58" s="1533"/>
      <c r="T58" s="202"/>
      <c r="U58" s="67"/>
      <c r="V58" s="107"/>
      <c r="AB58" s="203">
        <v>8</v>
      </c>
      <c r="AG58" s="78">
        <v>1</v>
      </c>
    </row>
    <row r="59" spans="1:28" s="78" customFormat="1" ht="15.75">
      <c r="A59" s="220" t="s">
        <v>142</v>
      </c>
      <c r="B59" s="195" t="s">
        <v>57</v>
      </c>
      <c r="C59" s="196"/>
      <c r="D59" s="222"/>
      <c r="E59" s="260"/>
      <c r="F59" s="106"/>
      <c r="G59" s="670">
        <v>7</v>
      </c>
      <c r="H59" s="198">
        <f t="shared" si="1"/>
        <v>210</v>
      </c>
      <c r="I59" s="221"/>
      <c r="J59" s="222"/>
      <c r="K59" s="221"/>
      <c r="L59" s="222"/>
      <c r="M59" s="201"/>
      <c r="N59" s="194"/>
      <c r="O59" s="1549"/>
      <c r="P59" s="1550"/>
      <c r="Q59" s="202"/>
      <c r="R59" s="1532"/>
      <c r="S59" s="1533"/>
      <c r="T59" s="202"/>
      <c r="U59" s="67"/>
      <c r="V59" s="107"/>
      <c r="AB59" s="222"/>
    </row>
    <row r="60" spans="1:28" s="78" customFormat="1" ht="15.75">
      <c r="A60" s="223"/>
      <c r="B60" s="17" t="s">
        <v>41</v>
      </c>
      <c r="C60" s="203"/>
      <c r="D60" s="208"/>
      <c r="E60" s="88"/>
      <c r="F60" s="204"/>
      <c r="G60" s="665">
        <v>2</v>
      </c>
      <c r="H60" s="7">
        <f t="shared" si="1"/>
        <v>60</v>
      </c>
      <c r="I60" s="214"/>
      <c r="J60" s="208"/>
      <c r="K60" s="214"/>
      <c r="L60" s="208"/>
      <c r="M60" s="86"/>
      <c r="N60" s="19"/>
      <c r="O60" s="1549"/>
      <c r="P60" s="1550"/>
      <c r="Q60" s="202"/>
      <c r="R60" s="1532"/>
      <c r="S60" s="1533"/>
      <c r="T60" s="202"/>
      <c r="U60" s="67"/>
      <c r="V60" s="107"/>
      <c r="AB60" s="208"/>
    </row>
    <row r="61" spans="1:33" s="78" customFormat="1" ht="16.5" thickBot="1">
      <c r="A61" s="261" t="s">
        <v>192</v>
      </c>
      <c r="B61" s="109" t="s">
        <v>42</v>
      </c>
      <c r="C61" s="262">
        <v>1</v>
      </c>
      <c r="D61" s="263"/>
      <c r="E61" s="97"/>
      <c r="F61" s="264"/>
      <c r="G61" s="671">
        <v>5</v>
      </c>
      <c r="H61" s="265">
        <f t="shared" si="1"/>
        <v>150</v>
      </c>
      <c r="I61" s="262">
        <v>10</v>
      </c>
      <c r="J61" s="208" t="s">
        <v>257</v>
      </c>
      <c r="K61" s="214"/>
      <c r="L61" s="203" t="s">
        <v>265</v>
      </c>
      <c r="M61" s="55">
        <f>H61-I61</f>
        <v>140</v>
      </c>
      <c r="N61" s="25" t="s">
        <v>266</v>
      </c>
      <c r="O61" s="1549"/>
      <c r="P61" s="1550"/>
      <c r="Q61" s="266"/>
      <c r="R61" s="1532"/>
      <c r="S61" s="1533"/>
      <c r="T61" s="266"/>
      <c r="U61" s="66"/>
      <c r="V61" s="267"/>
      <c r="AB61" s="203">
        <v>8</v>
      </c>
      <c r="AG61" s="78">
        <v>1</v>
      </c>
    </row>
    <row r="62" spans="1:34" ht="16.5" customHeight="1" thickBot="1">
      <c r="A62" s="1628" t="s">
        <v>111</v>
      </c>
      <c r="B62" s="1629"/>
      <c r="C62" s="1629"/>
      <c r="D62" s="1629"/>
      <c r="E62" s="1629"/>
      <c r="F62" s="1630"/>
      <c r="G62" s="574">
        <f>G59+G54+G51+G48+G44+G41+G38+G33+G30+G27+G26</f>
        <v>70.5</v>
      </c>
      <c r="H62" s="575">
        <f>H59+H54+H51+H48+H44+H41+H38+H33+H30+H27+H26</f>
        <v>2115</v>
      </c>
      <c r="I62" s="575"/>
      <c r="J62" s="576"/>
      <c r="K62" s="577"/>
      <c r="L62" s="578"/>
      <c r="M62" s="579"/>
      <c r="N62" s="580"/>
      <c r="O62" s="1534"/>
      <c r="P62" s="1535"/>
      <c r="Q62" s="581"/>
      <c r="R62" s="1534"/>
      <c r="S62" s="1535"/>
      <c r="T62" s="581"/>
      <c r="U62" s="582"/>
      <c r="V62" s="583"/>
      <c r="AA62" s="33">
        <f>30*G62</f>
        <v>2115</v>
      </c>
      <c r="AH62" s="33">
        <f>30*G62</f>
        <v>2115</v>
      </c>
    </row>
    <row r="63" spans="1:34" ht="15.75" customHeight="1" thickBot="1">
      <c r="A63" s="1628" t="s">
        <v>61</v>
      </c>
      <c r="B63" s="1629"/>
      <c r="C63" s="1629"/>
      <c r="D63" s="1629"/>
      <c r="E63" s="1629"/>
      <c r="F63" s="1630"/>
      <c r="G63" s="268">
        <f>G60+G55+G52+G49+G46+G45+G42+G39+G34+G31+G28+G26</f>
        <v>34.5</v>
      </c>
      <c r="H63" s="269">
        <f>H60+H55+H52+H49+H46+H45+H42+H39+H34+H31+H28+H26</f>
        <v>1035</v>
      </c>
      <c r="I63" s="269"/>
      <c r="J63" s="270"/>
      <c r="K63" s="290"/>
      <c r="L63" s="291"/>
      <c r="M63" s="161"/>
      <c r="N63" s="271"/>
      <c r="O63" s="1573"/>
      <c r="P63" s="1574"/>
      <c r="Q63" s="272"/>
      <c r="R63" s="1573"/>
      <c r="S63" s="1574"/>
      <c r="T63" s="272"/>
      <c r="U63" s="273"/>
      <c r="V63" s="180"/>
      <c r="AA63" s="33">
        <f>30*G63</f>
        <v>1035</v>
      </c>
      <c r="AH63" s="33">
        <f>30*G63</f>
        <v>1035</v>
      </c>
    </row>
    <row r="64" spans="1:34" s="171" customFormat="1" ht="16.5" customHeight="1" thickBot="1">
      <c r="A64" s="1635" t="s">
        <v>122</v>
      </c>
      <c r="B64" s="1636"/>
      <c r="C64" s="1636"/>
      <c r="D64" s="1636"/>
      <c r="E64" s="1636"/>
      <c r="F64" s="1637"/>
      <c r="G64" s="101">
        <f>G61+G56+G53+G50+G47+G43+G40+G35+G32+G29</f>
        <v>36</v>
      </c>
      <c r="H64" s="102">
        <f>H61+H56+H53+H50+H47+H43+H40+H35+H32+H29</f>
        <v>1080</v>
      </c>
      <c r="I64" s="383">
        <f>SUM(I26:I61)</f>
        <v>114</v>
      </c>
      <c r="J64" s="283" t="s">
        <v>269</v>
      </c>
      <c r="K64" s="292" t="s">
        <v>296</v>
      </c>
      <c r="L64" s="292" t="s">
        <v>329</v>
      </c>
      <c r="M64" s="103">
        <f>SUM(M26:M61)</f>
        <v>966</v>
      </c>
      <c r="N64" s="700" t="s">
        <v>331</v>
      </c>
      <c r="O64" s="2047" t="s">
        <v>330</v>
      </c>
      <c r="P64" s="2048"/>
      <c r="Q64" s="274"/>
      <c r="R64" s="1534" t="s">
        <v>266</v>
      </c>
      <c r="S64" s="1535"/>
      <c r="T64" s="572" t="s">
        <v>163</v>
      </c>
      <c r="U64" s="105"/>
      <c r="V64" s="178"/>
      <c r="AA64" s="33">
        <f>30*G64</f>
        <v>1080</v>
      </c>
      <c r="AH64" s="33">
        <f>30*G64</f>
        <v>1080</v>
      </c>
    </row>
    <row r="65" spans="1:22" ht="22.5" customHeight="1">
      <c r="A65" s="1750" t="s">
        <v>118</v>
      </c>
      <c r="B65" s="1751"/>
      <c r="C65" s="1751"/>
      <c r="D65" s="1751"/>
      <c r="E65" s="1751"/>
      <c r="F65" s="1751"/>
      <c r="G65" s="1752"/>
      <c r="H65" s="1752"/>
      <c r="I65" s="1752"/>
      <c r="J65" s="1752"/>
      <c r="K65" s="1752"/>
      <c r="L65" s="1752"/>
      <c r="M65" s="1752"/>
      <c r="N65" s="1752"/>
      <c r="O65" s="1752"/>
      <c r="P65" s="1752"/>
      <c r="Q65" s="1752"/>
      <c r="R65" s="1752"/>
      <c r="S65" s="1752"/>
      <c r="T65" s="1752"/>
      <c r="U65" s="1752"/>
      <c r="V65" s="1753"/>
    </row>
    <row r="66" spans="1:22" s="427" customFormat="1" ht="15.75" customHeight="1" thickBot="1">
      <c r="A66" s="1594" t="s">
        <v>168</v>
      </c>
      <c r="B66" s="1595"/>
      <c r="C66" s="1595"/>
      <c r="D66" s="1595"/>
      <c r="E66" s="1595"/>
      <c r="F66" s="1595"/>
      <c r="G66" s="1595"/>
      <c r="H66" s="1595"/>
      <c r="I66" s="1595"/>
      <c r="J66" s="1595"/>
      <c r="K66" s="1595"/>
      <c r="L66" s="1595"/>
      <c r="M66" s="1595"/>
      <c r="N66" s="1595"/>
      <c r="O66" s="1595"/>
      <c r="P66" s="1595"/>
      <c r="Q66" s="1595"/>
      <c r="R66" s="1595"/>
      <c r="S66" s="1595"/>
      <c r="T66" s="1595"/>
      <c r="U66" s="1595"/>
      <c r="V66" s="1596"/>
    </row>
    <row r="67" spans="1:22" s="427" customFormat="1" ht="15.75" customHeight="1" thickBot="1">
      <c r="A67" s="1594" t="s">
        <v>169</v>
      </c>
      <c r="B67" s="1595"/>
      <c r="C67" s="1595"/>
      <c r="D67" s="1595"/>
      <c r="E67" s="1595"/>
      <c r="F67" s="1595"/>
      <c r="G67" s="1595"/>
      <c r="H67" s="1595"/>
      <c r="I67" s="1595"/>
      <c r="J67" s="1595"/>
      <c r="K67" s="1595"/>
      <c r="L67" s="1595"/>
      <c r="M67" s="1595"/>
      <c r="N67" s="1595"/>
      <c r="O67" s="1595"/>
      <c r="P67" s="1595"/>
      <c r="Q67" s="1595"/>
      <c r="R67" s="1595"/>
      <c r="S67" s="1595"/>
      <c r="T67" s="1595"/>
      <c r="U67" s="1595"/>
      <c r="V67" s="1596"/>
    </row>
    <row r="68" spans="1:35" s="78" customFormat="1" ht="31.5">
      <c r="A68" s="220" t="s">
        <v>116</v>
      </c>
      <c r="B68" s="175" t="s">
        <v>69</v>
      </c>
      <c r="C68" s="196"/>
      <c r="D68" s="222"/>
      <c r="E68" s="243"/>
      <c r="F68" s="106"/>
      <c r="G68" s="702">
        <f>G69+G70</f>
        <v>6.5</v>
      </c>
      <c r="H68" s="198">
        <f aca="true" t="shared" si="3" ref="H68:H73">G68*30</f>
        <v>195</v>
      </c>
      <c r="I68" s="230"/>
      <c r="J68" s="16"/>
      <c r="K68" s="16"/>
      <c r="L68" s="16"/>
      <c r="M68" s="233"/>
      <c r="N68" s="192"/>
      <c r="O68" s="1553"/>
      <c r="P68" s="1554"/>
      <c r="Q68" s="234"/>
      <c r="R68" s="1553"/>
      <c r="S68" s="1554"/>
      <c r="T68" s="234"/>
      <c r="U68" s="108"/>
      <c r="V68" s="107"/>
      <c r="AH68" s="78" t="s">
        <v>315</v>
      </c>
      <c r="AI68" s="809">
        <f>SUMIF(AG$68:AG$82,1,G$68:G$82)</f>
        <v>11</v>
      </c>
    </row>
    <row r="69" spans="1:35" s="78" customFormat="1" ht="15.75">
      <c r="A69" s="223"/>
      <c r="B69" s="17" t="s">
        <v>41</v>
      </c>
      <c r="C69" s="203"/>
      <c r="D69" s="208"/>
      <c r="E69" s="248"/>
      <c r="F69" s="248"/>
      <c r="G69" s="703">
        <v>2.5</v>
      </c>
      <c r="H69" s="7">
        <f t="shared" si="3"/>
        <v>75</v>
      </c>
      <c r="I69" s="230"/>
      <c r="J69" s="16"/>
      <c r="K69" s="16"/>
      <c r="L69" s="16"/>
      <c r="M69" s="233"/>
      <c r="N69" s="19"/>
      <c r="O69" s="1532"/>
      <c r="P69" s="1533"/>
      <c r="Q69" s="234"/>
      <c r="R69" s="1532"/>
      <c r="S69" s="1533"/>
      <c r="T69" s="234"/>
      <c r="U69" s="108"/>
      <c r="V69" s="107"/>
      <c r="AH69" s="78" t="s">
        <v>316</v>
      </c>
      <c r="AI69" s="809">
        <f>SUMIF(AG$68:AG$82,2,G$68:G$82)</f>
        <v>6</v>
      </c>
    </row>
    <row r="70" spans="1:35" s="78" customFormat="1" ht="15.75">
      <c r="A70" s="19" t="s">
        <v>193</v>
      </c>
      <c r="B70" s="109" t="s">
        <v>42</v>
      </c>
      <c r="C70" s="203">
        <v>4</v>
      </c>
      <c r="D70" s="208"/>
      <c r="E70" s="248"/>
      <c r="F70" s="248"/>
      <c r="G70" s="702">
        <v>4</v>
      </c>
      <c r="H70" s="198">
        <f t="shared" si="3"/>
        <v>120</v>
      </c>
      <c r="I70" s="230">
        <v>12</v>
      </c>
      <c r="J70" s="16" t="s">
        <v>257</v>
      </c>
      <c r="K70" s="16"/>
      <c r="L70" s="16" t="s">
        <v>256</v>
      </c>
      <c r="M70" s="233">
        <f>H70-I70</f>
        <v>108</v>
      </c>
      <c r="N70" s="19"/>
      <c r="O70" s="1532"/>
      <c r="P70" s="1533"/>
      <c r="Q70" s="234"/>
      <c r="R70" s="1532" t="s">
        <v>163</v>
      </c>
      <c r="S70" s="1533"/>
      <c r="T70" s="234"/>
      <c r="U70" s="108"/>
      <c r="V70" s="107"/>
      <c r="AG70" s="78">
        <v>2</v>
      </c>
      <c r="AH70" s="78" t="s">
        <v>22</v>
      </c>
      <c r="AI70" s="809">
        <f>SUMIF(AG$68:AG$82,3,G$68:G$82)</f>
        <v>0</v>
      </c>
    </row>
    <row r="71" spans="1:35" s="78" customFormat="1" ht="31.5">
      <c r="A71" s="220" t="s">
        <v>117</v>
      </c>
      <c r="B71" s="428" t="s">
        <v>62</v>
      </c>
      <c r="C71" s="196"/>
      <c r="D71" s="208"/>
      <c r="E71" s="239"/>
      <c r="F71" s="239"/>
      <c r="G71" s="698">
        <v>3</v>
      </c>
      <c r="H71" s="198">
        <f t="shared" si="3"/>
        <v>90</v>
      </c>
      <c r="I71" s="208"/>
      <c r="J71" s="16"/>
      <c r="K71" s="214"/>
      <c r="L71" s="214"/>
      <c r="M71" s="236"/>
      <c r="N71" s="19"/>
      <c r="O71" s="1532"/>
      <c r="P71" s="1533"/>
      <c r="Q71" s="202"/>
      <c r="R71" s="1557"/>
      <c r="S71" s="1558"/>
      <c r="T71" s="234"/>
      <c r="U71" s="108"/>
      <c r="V71" s="107"/>
      <c r="AI71" s="809">
        <f>SUM(AI68:AI70)</f>
        <v>17</v>
      </c>
    </row>
    <row r="72" spans="1:22" s="605" customFormat="1" ht="15.75">
      <c r="A72" s="223"/>
      <c r="B72" s="17" t="s">
        <v>41</v>
      </c>
      <c r="C72" s="203"/>
      <c r="D72" s="208"/>
      <c r="E72" s="248"/>
      <c r="F72" s="248"/>
      <c r="G72" s="703">
        <v>1</v>
      </c>
      <c r="H72" s="7">
        <f t="shared" si="3"/>
        <v>30</v>
      </c>
      <c r="I72" s="230"/>
      <c r="J72" s="16"/>
      <c r="K72" s="599"/>
      <c r="L72" s="599"/>
      <c r="M72" s="600"/>
      <c r="N72" s="601"/>
      <c r="O72" s="1532"/>
      <c r="P72" s="1533"/>
      <c r="Q72" s="602"/>
      <c r="R72" s="1557"/>
      <c r="S72" s="1558"/>
      <c r="T72" s="602"/>
      <c r="U72" s="603"/>
      <c r="V72" s="604"/>
    </row>
    <row r="73" spans="1:33" s="78" customFormat="1" ht="15.75">
      <c r="A73" s="19" t="s">
        <v>194</v>
      </c>
      <c r="B73" s="29" t="s">
        <v>42</v>
      </c>
      <c r="C73" s="203"/>
      <c r="D73" s="203">
        <v>3</v>
      </c>
      <c r="E73" s="248"/>
      <c r="F73" s="248"/>
      <c r="G73" s="702">
        <v>2</v>
      </c>
      <c r="H73" s="198">
        <f t="shared" si="3"/>
        <v>60</v>
      </c>
      <c r="I73" s="230">
        <v>8</v>
      </c>
      <c r="J73" s="172">
        <v>8</v>
      </c>
      <c r="K73" s="214"/>
      <c r="L73" s="214"/>
      <c r="M73" s="233">
        <f>H73-I73</f>
        <v>52</v>
      </c>
      <c r="N73" s="19"/>
      <c r="O73" s="1532"/>
      <c r="P73" s="1533"/>
      <c r="Q73" s="704">
        <v>8</v>
      </c>
      <c r="R73" s="1557"/>
      <c r="S73" s="1558"/>
      <c r="T73" s="234"/>
      <c r="U73" s="108"/>
      <c r="V73" s="107"/>
      <c r="AG73" s="78">
        <v>2</v>
      </c>
    </row>
    <row r="74" spans="1:22" s="78" customFormat="1" ht="36" customHeight="1">
      <c r="A74" s="220" t="s">
        <v>195</v>
      </c>
      <c r="B74" s="182" t="s">
        <v>51</v>
      </c>
      <c r="C74" s="429"/>
      <c r="D74" s="430"/>
      <c r="E74" s="115"/>
      <c r="F74" s="119"/>
      <c r="G74" s="705">
        <f>G75+G76</f>
        <v>7.5</v>
      </c>
      <c r="H74" s="121">
        <f>PRODUCT(G74,30)</f>
        <v>225</v>
      </c>
      <c r="I74" s="431"/>
      <c r="J74" s="431"/>
      <c r="K74" s="431"/>
      <c r="L74" s="431"/>
      <c r="M74" s="432"/>
      <c r="N74" s="181"/>
      <c r="O74" s="1532"/>
      <c r="P74" s="1533"/>
      <c r="Q74" s="433"/>
      <c r="R74" s="1557"/>
      <c r="S74" s="1558"/>
      <c r="T74" s="434"/>
      <c r="U74" s="431"/>
      <c r="V74" s="435"/>
    </row>
    <row r="75" spans="1:22" s="78" customFormat="1" ht="18.75" customHeight="1">
      <c r="A75" s="223"/>
      <c r="B75" s="17" t="s">
        <v>41</v>
      </c>
      <c r="C75" s="203"/>
      <c r="D75" s="208"/>
      <c r="E75" s="248"/>
      <c r="F75" s="204"/>
      <c r="G75" s="699">
        <v>3.5</v>
      </c>
      <c r="H75" s="4">
        <f>PRODUCT(G75,30)</f>
        <v>105</v>
      </c>
      <c r="I75" s="214"/>
      <c r="J75" s="208"/>
      <c r="K75" s="214"/>
      <c r="L75" s="16"/>
      <c r="M75" s="236"/>
      <c r="N75" s="19"/>
      <c r="O75" s="1532"/>
      <c r="P75" s="1533"/>
      <c r="Q75" s="436"/>
      <c r="R75" s="1557"/>
      <c r="S75" s="1558"/>
      <c r="T75" s="275"/>
      <c r="U75" s="6"/>
      <c r="V75" s="107"/>
    </row>
    <row r="76" spans="1:33" s="78" customFormat="1" ht="20.25" customHeight="1">
      <c r="A76" s="19" t="s">
        <v>196</v>
      </c>
      <c r="B76" s="29" t="s">
        <v>42</v>
      </c>
      <c r="C76" s="203">
        <v>2</v>
      </c>
      <c r="D76" s="208"/>
      <c r="E76" s="248"/>
      <c r="F76" s="204"/>
      <c r="G76" s="706">
        <v>4</v>
      </c>
      <c r="H76" s="11">
        <f>PRODUCT(G76,30)</f>
        <v>120</v>
      </c>
      <c r="I76" s="203">
        <v>10</v>
      </c>
      <c r="J76" s="16" t="s">
        <v>257</v>
      </c>
      <c r="K76" s="16"/>
      <c r="L76" s="16" t="s">
        <v>265</v>
      </c>
      <c r="M76" s="236">
        <f>H76-I76</f>
        <v>110</v>
      </c>
      <c r="N76" s="19"/>
      <c r="O76" s="1532" t="s">
        <v>266</v>
      </c>
      <c r="P76" s="1533"/>
      <c r="Q76" s="20"/>
      <c r="R76" s="1557"/>
      <c r="S76" s="1558"/>
      <c r="T76" s="275"/>
      <c r="U76" s="6"/>
      <c r="V76" s="107"/>
      <c r="AG76" s="78">
        <v>1</v>
      </c>
    </row>
    <row r="77" spans="1:22" s="78" customFormat="1" ht="15.75">
      <c r="A77" s="220" t="s">
        <v>197</v>
      </c>
      <c r="B77" s="176" t="s">
        <v>120</v>
      </c>
      <c r="C77" s="429"/>
      <c r="D77" s="430"/>
      <c r="E77" s="115"/>
      <c r="F77" s="119"/>
      <c r="G77" s="705">
        <f>G78+G79</f>
        <v>5</v>
      </c>
      <c r="H77" s="229">
        <f aca="true" t="shared" si="4" ref="H77:H85">G77*30</f>
        <v>150</v>
      </c>
      <c r="I77" s="439"/>
      <c r="J77" s="65"/>
      <c r="K77" s="65"/>
      <c r="L77" s="65"/>
      <c r="M77" s="432"/>
      <c r="N77" s="440"/>
      <c r="O77" s="1532"/>
      <c r="P77" s="1533"/>
      <c r="Q77" s="441"/>
      <c r="R77" s="1557"/>
      <c r="S77" s="1558"/>
      <c r="T77" s="442"/>
      <c r="U77" s="112"/>
      <c r="V77" s="435"/>
    </row>
    <row r="78" spans="1:22" s="78" customFormat="1" ht="15.75">
      <c r="A78" s="223"/>
      <c r="B78" s="17" t="s">
        <v>41</v>
      </c>
      <c r="C78" s="203"/>
      <c r="D78" s="208"/>
      <c r="E78" s="248"/>
      <c r="F78" s="248"/>
      <c r="G78" s="699">
        <v>1</v>
      </c>
      <c r="H78" s="7">
        <f t="shared" si="4"/>
        <v>30</v>
      </c>
      <c r="I78" s="214"/>
      <c r="J78" s="16"/>
      <c r="K78" s="16"/>
      <c r="L78" s="16"/>
      <c r="M78" s="236"/>
      <c r="N78" s="19"/>
      <c r="O78" s="1532"/>
      <c r="P78" s="1533"/>
      <c r="Q78" s="202"/>
      <c r="R78" s="1557"/>
      <c r="S78" s="1558"/>
      <c r="T78" s="234"/>
      <c r="U78" s="108"/>
      <c r="V78" s="107"/>
    </row>
    <row r="79" spans="1:33" s="78" customFormat="1" ht="15.75">
      <c r="A79" s="19" t="s">
        <v>198</v>
      </c>
      <c r="B79" s="29" t="s">
        <v>42</v>
      </c>
      <c r="C79" s="203"/>
      <c r="D79" s="203">
        <v>2</v>
      </c>
      <c r="E79" s="248"/>
      <c r="F79" s="248"/>
      <c r="G79" s="698">
        <v>4</v>
      </c>
      <c r="H79" s="198">
        <f t="shared" si="4"/>
        <v>120</v>
      </c>
      <c r="I79" s="203">
        <v>6</v>
      </c>
      <c r="J79" s="16" t="s">
        <v>256</v>
      </c>
      <c r="K79" s="16"/>
      <c r="L79" s="16" t="s">
        <v>265</v>
      </c>
      <c r="M79" s="236">
        <f>H79-I79</f>
        <v>114</v>
      </c>
      <c r="N79" s="19"/>
      <c r="O79" s="1532" t="s">
        <v>83</v>
      </c>
      <c r="P79" s="1533"/>
      <c r="Q79" s="202"/>
      <c r="R79" s="1557"/>
      <c r="S79" s="1558"/>
      <c r="T79" s="234"/>
      <c r="U79" s="108"/>
      <c r="V79" s="107"/>
      <c r="AG79" s="78">
        <v>1</v>
      </c>
    </row>
    <row r="80" spans="1:22" s="78" customFormat="1" ht="31.5">
      <c r="A80" s="220" t="s">
        <v>199</v>
      </c>
      <c r="B80" s="195" t="s">
        <v>46</v>
      </c>
      <c r="C80" s="222"/>
      <c r="D80" s="208"/>
      <c r="E80" s="243"/>
      <c r="F80" s="106"/>
      <c r="G80" s="28">
        <f>G81+G82</f>
        <v>4</v>
      </c>
      <c r="H80" s="198">
        <f t="shared" si="4"/>
        <v>120</v>
      </c>
      <c r="I80" s="439"/>
      <c r="J80" s="65"/>
      <c r="K80" s="65"/>
      <c r="L80" s="65"/>
      <c r="M80" s="432"/>
      <c r="N80" s="20"/>
      <c r="O80" s="1532"/>
      <c r="P80" s="1533"/>
      <c r="Q80" s="234"/>
      <c r="R80" s="1557"/>
      <c r="S80" s="1558"/>
      <c r="T80" s="234"/>
      <c r="U80" s="108"/>
      <c r="V80" s="107"/>
    </row>
    <row r="81" spans="1:22" s="78" customFormat="1" ht="15.75">
      <c r="A81" s="223"/>
      <c r="B81" s="17" t="s">
        <v>41</v>
      </c>
      <c r="C81" s="203"/>
      <c r="D81" s="208"/>
      <c r="E81" s="248"/>
      <c r="F81" s="248"/>
      <c r="G81" s="205">
        <v>1</v>
      </c>
      <c r="H81" s="7">
        <f t="shared" si="4"/>
        <v>30</v>
      </c>
      <c r="I81" s="214"/>
      <c r="J81" s="16"/>
      <c r="K81" s="16"/>
      <c r="L81" s="16"/>
      <c r="M81" s="236"/>
      <c r="N81" s="19"/>
      <c r="O81" s="1532"/>
      <c r="P81" s="1533"/>
      <c r="Q81" s="202"/>
      <c r="R81" s="1557"/>
      <c r="S81" s="1558"/>
      <c r="T81" s="234"/>
      <c r="U81" s="108"/>
      <c r="V81" s="107"/>
    </row>
    <row r="82" spans="1:33" s="78" customFormat="1" ht="16.5" thickBot="1">
      <c r="A82" s="19" t="s">
        <v>200</v>
      </c>
      <c r="B82" s="109" t="s">
        <v>42</v>
      </c>
      <c r="C82" s="443">
        <v>2</v>
      </c>
      <c r="D82" s="444"/>
      <c r="E82" s="445"/>
      <c r="F82" s="445"/>
      <c r="G82" s="28">
        <v>3</v>
      </c>
      <c r="H82" s="198">
        <f t="shared" si="4"/>
        <v>90</v>
      </c>
      <c r="I82" s="214">
        <v>10</v>
      </c>
      <c r="J82" s="16" t="s">
        <v>257</v>
      </c>
      <c r="K82" s="214"/>
      <c r="L82" s="16" t="s">
        <v>265</v>
      </c>
      <c r="M82" s="236">
        <f>H82-I82</f>
        <v>80</v>
      </c>
      <c r="N82" s="90"/>
      <c r="O82" s="1538" t="s">
        <v>266</v>
      </c>
      <c r="P82" s="1539"/>
      <c r="Q82" s="446"/>
      <c r="R82" s="1557"/>
      <c r="S82" s="1558"/>
      <c r="T82" s="234"/>
      <c r="U82" s="108"/>
      <c r="V82" s="107"/>
      <c r="AG82" s="78">
        <v>1</v>
      </c>
    </row>
    <row r="83" spans="1:34" ht="24" customHeight="1" thickBot="1">
      <c r="A83" s="1625" t="s">
        <v>143</v>
      </c>
      <c r="B83" s="1626"/>
      <c r="C83" s="1626"/>
      <c r="D83" s="1626"/>
      <c r="E83" s="1626"/>
      <c r="F83" s="1627"/>
      <c r="G83" s="268">
        <f>G80+G77+G74+G71+G68</f>
        <v>26</v>
      </c>
      <c r="H83" s="361">
        <f t="shared" si="4"/>
        <v>780</v>
      </c>
      <c r="I83" s="447"/>
      <c r="J83" s="183"/>
      <c r="K83" s="183"/>
      <c r="L83" s="183"/>
      <c r="M83" s="448"/>
      <c r="N83" s="276"/>
      <c r="O83" s="1534"/>
      <c r="P83" s="1535"/>
      <c r="Q83" s="276"/>
      <c r="R83" s="1577"/>
      <c r="S83" s="1565"/>
      <c r="T83" s="277"/>
      <c r="U83" s="278"/>
      <c r="V83" s="180"/>
      <c r="AA83" s="33">
        <f>30*G83</f>
        <v>780</v>
      </c>
      <c r="AH83" s="33">
        <f>30*G83</f>
        <v>780</v>
      </c>
    </row>
    <row r="84" spans="1:34" ht="16.5" thickBot="1">
      <c r="A84" s="1628" t="s">
        <v>61</v>
      </c>
      <c r="B84" s="1629"/>
      <c r="C84" s="1629"/>
      <c r="D84" s="1629"/>
      <c r="E84" s="1629"/>
      <c r="F84" s="1629"/>
      <c r="G84" s="268">
        <f>G81+G78+G75+G72+G69</f>
        <v>9</v>
      </c>
      <c r="H84" s="361">
        <f t="shared" si="4"/>
        <v>270</v>
      </c>
      <c r="I84" s="449"/>
      <c r="J84" s="447"/>
      <c r="K84" s="447"/>
      <c r="L84" s="447"/>
      <c r="M84" s="448"/>
      <c r="N84" s="271"/>
      <c r="O84" s="1573"/>
      <c r="P84" s="1574"/>
      <c r="Q84" s="276"/>
      <c r="R84" s="1577"/>
      <c r="S84" s="1565"/>
      <c r="T84" s="363"/>
      <c r="U84" s="278"/>
      <c r="V84" s="180"/>
      <c r="AA84" s="33">
        <f>30*G84</f>
        <v>270</v>
      </c>
      <c r="AH84" s="33">
        <f>30*G84</f>
        <v>270</v>
      </c>
    </row>
    <row r="85" spans="1:34" ht="16.5" thickBot="1">
      <c r="A85" s="1628" t="s">
        <v>144</v>
      </c>
      <c r="B85" s="1629"/>
      <c r="C85" s="1629"/>
      <c r="D85" s="1629"/>
      <c r="E85" s="1629"/>
      <c r="F85" s="1629"/>
      <c r="G85" s="268">
        <f>G82+G79+G76+G73+G70</f>
        <v>17</v>
      </c>
      <c r="H85" s="361">
        <f t="shared" si="4"/>
        <v>510</v>
      </c>
      <c r="I85" s="447">
        <f>SUM(I68:I82)</f>
        <v>46</v>
      </c>
      <c r="J85" s="707" t="s">
        <v>332</v>
      </c>
      <c r="K85" s="447"/>
      <c r="L85" s="632" t="s">
        <v>333</v>
      </c>
      <c r="M85" s="707">
        <f>SUM(M68:M82)</f>
        <v>464</v>
      </c>
      <c r="N85" s="700"/>
      <c r="O85" s="2047" t="s">
        <v>270</v>
      </c>
      <c r="P85" s="2048"/>
      <c r="Q85" s="700" t="s">
        <v>257</v>
      </c>
      <c r="R85" s="2053" t="s">
        <v>163</v>
      </c>
      <c r="S85" s="2054"/>
      <c r="T85" s="277"/>
      <c r="U85" s="278"/>
      <c r="V85" s="180"/>
      <c r="AA85" s="33">
        <f>30*G85</f>
        <v>510</v>
      </c>
      <c r="AH85" s="33">
        <f>30*G85</f>
        <v>510</v>
      </c>
    </row>
    <row r="86" spans="1:22" ht="16.5" thickBot="1">
      <c r="A86" s="343"/>
      <c r="B86" s="364"/>
      <c r="C86" s="364"/>
      <c r="D86" s="364"/>
      <c r="E86" s="364"/>
      <c r="F86" s="364"/>
      <c r="G86" s="348"/>
      <c r="H86" s="450"/>
      <c r="I86" s="451"/>
      <c r="J86" s="452"/>
      <c r="K86" s="452"/>
      <c r="L86" s="452"/>
      <c r="M86" s="451"/>
      <c r="N86" s="358"/>
      <c r="O86" s="358"/>
      <c r="P86" s="550"/>
      <c r="Q86" s="358"/>
      <c r="R86" s="551"/>
      <c r="S86" s="358"/>
      <c r="T86" s="534"/>
      <c r="U86" s="534"/>
      <c r="V86" s="552"/>
    </row>
    <row r="87" spans="1:23" ht="19.5" customHeight="1" thickBot="1">
      <c r="A87" s="1590" t="s">
        <v>224</v>
      </c>
      <c r="B87" s="1591"/>
      <c r="C87" s="1591"/>
      <c r="D87" s="1591"/>
      <c r="E87" s="1591"/>
      <c r="F87" s="1591"/>
      <c r="G87" s="1591"/>
      <c r="H87" s="1591"/>
      <c r="I87" s="1591"/>
      <c r="J87" s="1591"/>
      <c r="K87" s="1591"/>
      <c r="L87" s="1591"/>
      <c r="M87" s="1591"/>
      <c r="N87" s="1591"/>
      <c r="O87" s="1591"/>
      <c r="P87" s="1591"/>
      <c r="Q87" s="1591"/>
      <c r="R87" s="1591"/>
      <c r="S87" s="1591"/>
      <c r="T87" s="1591"/>
      <c r="U87" s="1592"/>
      <c r="V87" s="1593"/>
      <c r="W87" s="454"/>
    </row>
    <row r="88" spans="1:35" ht="31.5">
      <c r="A88" s="817"/>
      <c r="B88" s="818" t="s">
        <v>225</v>
      </c>
      <c r="C88" s="817"/>
      <c r="D88" s="817"/>
      <c r="E88" s="817"/>
      <c r="F88" s="819"/>
      <c r="G88" s="820">
        <v>9</v>
      </c>
      <c r="H88" s="821">
        <f>G88*30</f>
        <v>270</v>
      </c>
      <c r="I88" s="822"/>
      <c r="J88" s="823"/>
      <c r="K88" s="823"/>
      <c r="L88" s="823"/>
      <c r="M88" s="824"/>
      <c r="N88" s="825"/>
      <c r="O88" s="2101"/>
      <c r="P88" s="2102"/>
      <c r="Q88" s="825"/>
      <c r="R88" s="1962"/>
      <c r="S88" s="1963"/>
      <c r="T88" s="826"/>
      <c r="U88" s="827"/>
      <c r="V88" s="890"/>
      <c r="AH88" s="78" t="s">
        <v>315</v>
      </c>
      <c r="AI88" s="809">
        <f>SUMIF(AG$88:AG$95,1,G$88:G$95)</f>
        <v>6</v>
      </c>
    </row>
    <row r="89" spans="1:35" ht="15.75">
      <c r="A89" s="817"/>
      <c r="B89" s="828" t="s">
        <v>41</v>
      </c>
      <c r="C89" s="817"/>
      <c r="D89" s="817"/>
      <c r="E89" s="817"/>
      <c r="F89" s="819"/>
      <c r="G89" s="820">
        <v>1.5</v>
      </c>
      <c r="H89" s="821">
        <f>G89*30</f>
        <v>45</v>
      </c>
      <c r="I89" s="822"/>
      <c r="J89" s="823"/>
      <c r="K89" s="823"/>
      <c r="L89" s="823"/>
      <c r="M89" s="824"/>
      <c r="N89" s="825"/>
      <c r="O89" s="829"/>
      <c r="P89" s="830"/>
      <c r="Q89" s="825"/>
      <c r="R89" s="831"/>
      <c r="S89" s="832"/>
      <c r="T89" s="826"/>
      <c r="U89" s="827"/>
      <c r="V89" s="890"/>
      <c r="AH89" s="78"/>
      <c r="AI89" s="809"/>
    </row>
    <row r="90" spans="1:35" ht="15.75">
      <c r="A90" s="833"/>
      <c r="B90" s="834" t="s">
        <v>42</v>
      </c>
      <c r="C90" s="835">
        <v>2</v>
      </c>
      <c r="D90" s="833"/>
      <c r="E90" s="833"/>
      <c r="F90" s="836"/>
      <c r="G90" s="837">
        <v>3.5</v>
      </c>
      <c r="H90" s="838">
        <f aca="true" t="shared" si="5" ref="H90:H95">G90*30</f>
        <v>105</v>
      </c>
      <c r="I90" s="839">
        <v>12</v>
      </c>
      <c r="J90" s="840">
        <v>8</v>
      </c>
      <c r="K90" s="840">
        <v>4</v>
      </c>
      <c r="L90" s="841"/>
      <c r="M90" s="842">
        <f>H90-I90</f>
        <v>93</v>
      </c>
      <c r="N90" s="843"/>
      <c r="O90" s="1849" t="s">
        <v>163</v>
      </c>
      <c r="P90" s="2098"/>
      <c r="Q90" s="843"/>
      <c r="R90" s="1955"/>
      <c r="S90" s="1956"/>
      <c r="T90" s="844"/>
      <c r="U90" s="845"/>
      <c r="V90" s="891"/>
      <c r="AG90" s="33">
        <v>1</v>
      </c>
      <c r="AH90" s="78" t="s">
        <v>316</v>
      </c>
      <c r="AI90" s="809">
        <f>SUMIF(AG$88:AG$95,2,G$88:G$95)</f>
        <v>4</v>
      </c>
    </row>
    <row r="91" spans="1:35" ht="15.75">
      <c r="A91" s="833"/>
      <c r="B91" s="834" t="s">
        <v>42</v>
      </c>
      <c r="C91" s="846" t="s">
        <v>334</v>
      </c>
      <c r="D91" s="847"/>
      <c r="E91" s="848"/>
      <c r="F91" s="849"/>
      <c r="G91" s="850">
        <v>4</v>
      </c>
      <c r="H91" s="851">
        <f t="shared" si="5"/>
        <v>120</v>
      </c>
      <c r="I91" s="852">
        <v>12</v>
      </c>
      <c r="J91" s="853">
        <v>8</v>
      </c>
      <c r="K91" s="853">
        <v>4</v>
      </c>
      <c r="L91" s="854"/>
      <c r="M91" s="842">
        <f>H91-I91</f>
        <v>108</v>
      </c>
      <c r="N91" s="843"/>
      <c r="O91" s="1849"/>
      <c r="P91" s="2098"/>
      <c r="Q91" s="855" t="s">
        <v>163</v>
      </c>
      <c r="R91" s="1955"/>
      <c r="S91" s="1956"/>
      <c r="T91" s="844"/>
      <c r="U91" s="845"/>
      <c r="V91" s="891"/>
      <c r="AG91" s="33">
        <v>2</v>
      </c>
      <c r="AH91" s="78" t="s">
        <v>22</v>
      </c>
      <c r="AI91" s="809">
        <f>SUMIF(AG$88:AG$95,3,G$88:G$95)</f>
        <v>0</v>
      </c>
    </row>
    <row r="92" spans="1:35" ht="15.75">
      <c r="A92" s="833"/>
      <c r="B92" s="834" t="s">
        <v>335</v>
      </c>
      <c r="C92" s="847">
        <v>4</v>
      </c>
      <c r="D92" s="846"/>
      <c r="E92" s="848"/>
      <c r="F92" s="849"/>
      <c r="G92" s="850">
        <v>4</v>
      </c>
      <c r="H92" s="851">
        <f t="shared" si="5"/>
        <v>120</v>
      </c>
      <c r="I92" s="852">
        <v>12</v>
      </c>
      <c r="J92" s="853">
        <v>8</v>
      </c>
      <c r="K92" s="853">
        <v>4</v>
      </c>
      <c r="L92" s="854"/>
      <c r="M92" s="842">
        <f>H92-I92</f>
        <v>108</v>
      </c>
      <c r="N92" s="843"/>
      <c r="O92" s="1849"/>
      <c r="P92" s="2098"/>
      <c r="Q92" s="855"/>
      <c r="R92" s="2103" t="s">
        <v>163</v>
      </c>
      <c r="S92" s="2104"/>
      <c r="T92" s="844"/>
      <c r="U92" s="845"/>
      <c r="V92" s="891"/>
      <c r="AH92" s="78"/>
      <c r="AI92" s="809">
        <f>SUM(AI88:AI91)</f>
        <v>10</v>
      </c>
    </row>
    <row r="93" spans="1:22" ht="15.75">
      <c r="A93" s="833"/>
      <c r="B93" s="856" t="s">
        <v>226</v>
      </c>
      <c r="C93" s="833"/>
      <c r="D93" s="833"/>
      <c r="E93" s="833"/>
      <c r="F93" s="836"/>
      <c r="G93" s="857">
        <v>3.5</v>
      </c>
      <c r="H93" s="838">
        <f t="shared" si="5"/>
        <v>105</v>
      </c>
      <c r="I93" s="839"/>
      <c r="J93" s="841"/>
      <c r="K93" s="841"/>
      <c r="L93" s="841"/>
      <c r="M93" s="858"/>
      <c r="N93" s="843"/>
      <c r="O93" s="1849"/>
      <c r="P93" s="2098"/>
      <c r="Q93" s="855"/>
      <c r="R93" s="2099"/>
      <c r="S93" s="2100"/>
      <c r="T93" s="844"/>
      <c r="U93" s="845"/>
      <c r="V93" s="891"/>
    </row>
    <row r="94" spans="1:22" ht="15.75">
      <c r="A94" s="833"/>
      <c r="B94" s="859" t="s">
        <v>41</v>
      </c>
      <c r="C94" s="833"/>
      <c r="D94" s="833"/>
      <c r="E94" s="833"/>
      <c r="F94" s="836"/>
      <c r="G94" s="857">
        <v>1</v>
      </c>
      <c r="H94" s="838">
        <f t="shared" si="5"/>
        <v>30</v>
      </c>
      <c r="I94" s="839"/>
      <c r="J94" s="841"/>
      <c r="K94" s="841"/>
      <c r="L94" s="841"/>
      <c r="M94" s="858"/>
      <c r="N94" s="843"/>
      <c r="O94" s="1849"/>
      <c r="P94" s="2098"/>
      <c r="Q94" s="855"/>
      <c r="R94" s="2099"/>
      <c r="S94" s="2100"/>
      <c r="T94" s="844"/>
      <c r="U94" s="845"/>
      <c r="V94" s="891"/>
    </row>
    <row r="95" spans="1:33" ht="16.5" thickBot="1">
      <c r="A95" s="860"/>
      <c r="B95" s="861" t="s">
        <v>42</v>
      </c>
      <c r="C95" s="862">
        <v>2</v>
      </c>
      <c r="D95" s="863"/>
      <c r="E95" s="864"/>
      <c r="F95" s="865"/>
      <c r="G95" s="866">
        <v>2.5</v>
      </c>
      <c r="H95" s="867">
        <f t="shared" si="5"/>
        <v>75</v>
      </c>
      <c r="I95" s="868">
        <v>8</v>
      </c>
      <c r="J95" s="869">
        <v>6</v>
      </c>
      <c r="K95" s="870"/>
      <c r="L95" s="869">
        <v>2</v>
      </c>
      <c r="M95" s="871">
        <f>H95-I95</f>
        <v>67</v>
      </c>
      <c r="N95" s="872"/>
      <c r="O95" s="2112" t="s">
        <v>257</v>
      </c>
      <c r="P95" s="2113"/>
      <c r="Q95" s="873"/>
      <c r="R95" s="2114"/>
      <c r="S95" s="2115"/>
      <c r="T95" s="874"/>
      <c r="U95" s="875"/>
      <c r="V95" s="892"/>
      <c r="AG95" s="33">
        <v>1</v>
      </c>
    </row>
    <row r="96" spans="1:22" ht="24" customHeight="1" thickBot="1">
      <c r="A96" s="2105" t="s">
        <v>143</v>
      </c>
      <c r="B96" s="2106"/>
      <c r="C96" s="2106"/>
      <c r="D96" s="2106"/>
      <c r="E96" s="2106"/>
      <c r="F96" s="2107"/>
      <c r="G96" s="876">
        <f>G88+G93</f>
        <v>12.5</v>
      </c>
      <c r="H96" s="876">
        <f>H88+H93</f>
        <v>375</v>
      </c>
      <c r="I96" s="877"/>
      <c r="J96" s="878"/>
      <c r="K96" s="879"/>
      <c r="L96" s="879"/>
      <c r="M96" s="880"/>
      <c r="N96" s="881"/>
      <c r="O96" s="1939"/>
      <c r="P96" s="1940"/>
      <c r="Q96" s="882"/>
      <c r="R96" s="2108"/>
      <c r="S96" s="2109"/>
      <c r="T96" s="883"/>
      <c r="U96" s="884"/>
      <c r="V96" s="893"/>
    </row>
    <row r="97" spans="1:22" ht="16.5" thickBot="1">
      <c r="A97" s="2110" t="s">
        <v>61</v>
      </c>
      <c r="B97" s="2111"/>
      <c r="C97" s="2111"/>
      <c r="D97" s="2111"/>
      <c r="E97" s="2111"/>
      <c r="F97" s="2111"/>
      <c r="G97" s="876">
        <f>G89+G94</f>
        <v>2.5</v>
      </c>
      <c r="H97" s="876">
        <f>H89+H94</f>
        <v>75</v>
      </c>
      <c r="I97" s="885"/>
      <c r="J97" s="877"/>
      <c r="K97" s="877"/>
      <c r="L97" s="877"/>
      <c r="M97" s="880"/>
      <c r="N97" s="886"/>
      <c r="O97" s="1966"/>
      <c r="P97" s="1967"/>
      <c r="Q97" s="887"/>
      <c r="R97" s="2116"/>
      <c r="S97" s="2117"/>
      <c r="T97" s="883"/>
      <c r="U97" s="884"/>
      <c r="V97" s="893"/>
    </row>
    <row r="98" spans="1:22" ht="16.5" thickBot="1">
      <c r="A98" s="2118" t="s">
        <v>144</v>
      </c>
      <c r="B98" s="2119"/>
      <c r="C98" s="2119"/>
      <c r="D98" s="2119"/>
      <c r="E98" s="2119"/>
      <c r="F98" s="2119"/>
      <c r="G98" s="888">
        <f aca="true" t="shared" si="6" ref="G98:M98">G90+G91+G95</f>
        <v>10</v>
      </c>
      <c r="H98" s="888">
        <f t="shared" si="6"/>
        <v>300</v>
      </c>
      <c r="I98" s="888">
        <f t="shared" si="6"/>
        <v>32</v>
      </c>
      <c r="J98" s="888">
        <f t="shared" si="6"/>
        <v>22</v>
      </c>
      <c r="K98" s="888">
        <f t="shared" si="6"/>
        <v>8</v>
      </c>
      <c r="L98" s="888">
        <f t="shared" si="6"/>
        <v>2</v>
      </c>
      <c r="M98" s="888">
        <f t="shared" si="6"/>
        <v>268</v>
      </c>
      <c r="N98" s="889"/>
      <c r="O98" s="2120" t="s">
        <v>336</v>
      </c>
      <c r="P98" s="1892"/>
      <c r="Q98" s="882" t="s">
        <v>163</v>
      </c>
      <c r="R98" s="2121"/>
      <c r="S98" s="2122"/>
      <c r="T98" s="883"/>
      <c r="U98" s="884"/>
      <c r="V98" s="893"/>
    </row>
    <row r="99" spans="1:22" ht="22.5" customHeight="1" thickBot="1">
      <c r="A99" s="1597" t="s">
        <v>170</v>
      </c>
      <c r="B99" s="1598"/>
      <c r="C99" s="1598"/>
      <c r="D99" s="1598"/>
      <c r="E99" s="1598"/>
      <c r="F99" s="1598"/>
      <c r="G99" s="1598"/>
      <c r="H99" s="1598"/>
      <c r="I99" s="1633"/>
      <c r="J99" s="1633"/>
      <c r="K99" s="1633"/>
      <c r="L99" s="1633"/>
      <c r="M99" s="1633"/>
      <c r="N99" s="1633"/>
      <c r="O99" s="1633"/>
      <c r="P99" s="1633"/>
      <c r="Q99" s="1633"/>
      <c r="R99" s="1633"/>
      <c r="S99" s="1633"/>
      <c r="T99" s="1633"/>
      <c r="U99" s="1633"/>
      <c r="V99" s="1634"/>
    </row>
    <row r="100" spans="1:22" ht="15.75" customHeight="1" thickBot="1">
      <c r="A100" s="1597" t="s">
        <v>171</v>
      </c>
      <c r="B100" s="1598"/>
      <c r="C100" s="1598"/>
      <c r="D100" s="1598"/>
      <c r="E100" s="1598"/>
      <c r="F100" s="1598"/>
      <c r="G100" s="1598"/>
      <c r="H100" s="1598"/>
      <c r="I100" s="1598"/>
      <c r="J100" s="1598"/>
      <c r="K100" s="1598"/>
      <c r="L100" s="1598"/>
      <c r="M100" s="1598"/>
      <c r="N100" s="1598"/>
      <c r="O100" s="1598"/>
      <c r="P100" s="1598"/>
      <c r="Q100" s="1598"/>
      <c r="R100" s="1598"/>
      <c r="S100" s="1598"/>
      <c r="T100" s="1598"/>
      <c r="U100" s="1598"/>
      <c r="V100" s="1600"/>
    </row>
    <row r="101" spans="1:35" s="78" customFormat="1" ht="15.75">
      <c r="A101" s="194" t="s">
        <v>146</v>
      </c>
      <c r="B101" s="175" t="s">
        <v>145</v>
      </c>
      <c r="C101" s="196"/>
      <c r="D101" s="222"/>
      <c r="E101" s="455"/>
      <c r="F101" s="455"/>
      <c r="G101" s="660">
        <f>G102+G103</f>
        <v>6</v>
      </c>
      <c r="H101" s="221">
        <f aca="true" t="shared" si="7" ref="H101:H131">G101*30</f>
        <v>180</v>
      </c>
      <c r="I101" s="377"/>
      <c r="J101" s="222"/>
      <c r="K101" s="221"/>
      <c r="L101" s="219"/>
      <c r="M101" s="244"/>
      <c r="N101" s="58"/>
      <c r="O101" s="1547"/>
      <c r="P101" s="1548"/>
      <c r="Q101" s="456"/>
      <c r="R101" s="1547"/>
      <c r="S101" s="1548"/>
      <c r="T101" s="70"/>
      <c r="U101" s="59"/>
      <c r="V101" s="370"/>
      <c r="AH101" s="78" t="s">
        <v>315</v>
      </c>
      <c r="AI101" s="809">
        <f>SUMIF(AG$101:AG$141,1,G$101:G$141)</f>
        <v>3</v>
      </c>
    </row>
    <row r="102" spans="1:35" s="605" customFormat="1" ht="15.75">
      <c r="A102" s="223"/>
      <c r="B102" s="17" t="s">
        <v>41</v>
      </c>
      <c r="C102" s="203"/>
      <c r="D102" s="208"/>
      <c r="E102" s="438"/>
      <c r="F102" s="608"/>
      <c r="G102" s="665">
        <v>2.5</v>
      </c>
      <c r="H102" s="214">
        <f t="shared" si="7"/>
        <v>75</v>
      </c>
      <c r="I102" s="212"/>
      <c r="J102" s="16"/>
      <c r="K102" s="214"/>
      <c r="L102" s="16"/>
      <c r="M102" s="236"/>
      <c r="N102" s="19"/>
      <c r="O102" s="1532"/>
      <c r="P102" s="1533"/>
      <c r="Q102" s="20"/>
      <c r="R102" s="1532"/>
      <c r="S102" s="1533"/>
      <c r="T102" s="20"/>
      <c r="U102" s="457"/>
      <c r="V102" s="609"/>
      <c r="AH102" s="78" t="s">
        <v>316</v>
      </c>
      <c r="AI102" s="809">
        <f>SUMIF(AG$101:AG$141,2,G$101:G$141)</f>
        <v>30.5</v>
      </c>
    </row>
    <row r="103" spans="1:35" s="78" customFormat="1" ht="15.75">
      <c r="A103" s="19" t="s">
        <v>174</v>
      </c>
      <c r="B103" s="29" t="s">
        <v>42</v>
      </c>
      <c r="C103" s="203">
        <v>3</v>
      </c>
      <c r="D103" s="208"/>
      <c r="E103" s="438"/>
      <c r="F103" s="438"/>
      <c r="G103" s="617">
        <v>3.5</v>
      </c>
      <c r="H103" s="221">
        <f t="shared" si="7"/>
        <v>105</v>
      </c>
      <c r="I103" s="212">
        <v>12</v>
      </c>
      <c r="J103" s="172">
        <v>8</v>
      </c>
      <c r="K103" s="214"/>
      <c r="L103" s="16" t="s">
        <v>256</v>
      </c>
      <c r="M103" s="236">
        <f>H103-I103</f>
        <v>93</v>
      </c>
      <c r="N103" s="19"/>
      <c r="O103" s="1532"/>
      <c r="P103" s="1533"/>
      <c r="Q103" s="784" t="s">
        <v>163</v>
      </c>
      <c r="R103" s="1532"/>
      <c r="S103" s="1533"/>
      <c r="T103" s="20"/>
      <c r="U103" s="457"/>
      <c r="V103" s="609"/>
      <c r="AA103" s="677"/>
      <c r="AB103" s="678"/>
      <c r="AG103" s="78">
        <v>2</v>
      </c>
      <c r="AH103" s="78" t="s">
        <v>22</v>
      </c>
      <c r="AI103" s="809">
        <f>SUMIF(AG$101:AG$141,3,G$101:G$141)</f>
        <v>33</v>
      </c>
    </row>
    <row r="104" spans="1:35" s="78" customFormat="1" ht="30" customHeight="1">
      <c r="A104" s="220" t="s">
        <v>147</v>
      </c>
      <c r="B104" s="175" t="s">
        <v>148</v>
      </c>
      <c r="C104" s="196"/>
      <c r="D104" s="208"/>
      <c r="E104" s="437"/>
      <c r="F104" s="608"/>
      <c r="G104" s="660">
        <f>G105+G106</f>
        <v>3</v>
      </c>
      <c r="H104" s="221">
        <f t="shared" si="7"/>
        <v>90</v>
      </c>
      <c r="I104" s="230"/>
      <c r="J104" s="231"/>
      <c r="K104" s="231"/>
      <c r="L104" s="65"/>
      <c r="M104" s="236"/>
      <c r="N104" s="181"/>
      <c r="O104" s="1532"/>
      <c r="P104" s="1533"/>
      <c r="Q104" s="458"/>
      <c r="R104" s="1532"/>
      <c r="S104" s="1533"/>
      <c r="T104" s="433"/>
      <c r="U104" s="8"/>
      <c r="V104" s="609"/>
      <c r="AI104" s="809">
        <f>SUM(AI101:AI103)</f>
        <v>66.5</v>
      </c>
    </row>
    <row r="105" spans="1:22" s="78" customFormat="1" ht="21.75" customHeight="1">
      <c r="A105" s="223"/>
      <c r="B105" s="17" t="s">
        <v>41</v>
      </c>
      <c r="C105" s="203"/>
      <c r="D105" s="208"/>
      <c r="E105" s="438"/>
      <c r="F105" s="608"/>
      <c r="G105" s="665">
        <v>1.5</v>
      </c>
      <c r="H105" s="214">
        <f t="shared" si="7"/>
        <v>45</v>
      </c>
      <c r="I105" s="212"/>
      <c r="J105" s="16"/>
      <c r="K105" s="16"/>
      <c r="L105" s="16"/>
      <c r="M105" s="236"/>
      <c r="N105" s="19"/>
      <c r="O105" s="1532"/>
      <c r="P105" s="1533"/>
      <c r="Q105" s="20"/>
      <c r="R105" s="1532"/>
      <c r="S105" s="1533"/>
      <c r="T105" s="20"/>
      <c r="U105" s="5"/>
      <c r="V105" s="609"/>
    </row>
    <row r="106" spans="1:33" s="78" customFormat="1" ht="24" customHeight="1">
      <c r="A106" s="223" t="s">
        <v>149</v>
      </c>
      <c r="B106" s="29" t="s">
        <v>42</v>
      </c>
      <c r="C106" s="203"/>
      <c r="D106" s="203">
        <v>3</v>
      </c>
      <c r="E106" s="438"/>
      <c r="F106" s="438"/>
      <c r="G106" s="660">
        <v>1.5</v>
      </c>
      <c r="H106" s="221">
        <f t="shared" si="7"/>
        <v>45</v>
      </c>
      <c r="I106" s="230">
        <v>4</v>
      </c>
      <c r="J106" s="591">
        <v>4</v>
      </c>
      <c r="K106" s="231"/>
      <c r="L106" s="16"/>
      <c r="M106" s="459">
        <f>H106-I106</f>
        <v>41</v>
      </c>
      <c r="N106" s="181"/>
      <c r="O106" s="1532"/>
      <c r="P106" s="1533"/>
      <c r="Q106" s="79" t="s">
        <v>55</v>
      </c>
      <c r="R106" s="1532"/>
      <c r="S106" s="1533"/>
      <c r="T106" s="79"/>
      <c r="U106" s="8"/>
      <c r="V106" s="609"/>
      <c r="AA106" s="677"/>
      <c r="AG106" s="78">
        <v>2</v>
      </c>
    </row>
    <row r="107" spans="1:22" s="78" customFormat="1" ht="32.25" customHeight="1">
      <c r="A107" s="220" t="s">
        <v>201</v>
      </c>
      <c r="B107" s="29" t="s">
        <v>65</v>
      </c>
      <c r="C107" s="203"/>
      <c r="D107" s="208"/>
      <c r="E107" s="438"/>
      <c r="F107" s="438"/>
      <c r="G107" s="660">
        <f>G108+G109</f>
        <v>9.5</v>
      </c>
      <c r="H107" s="221">
        <f t="shared" si="7"/>
        <v>285</v>
      </c>
      <c r="I107" s="212"/>
      <c r="J107" s="16"/>
      <c r="K107" s="16"/>
      <c r="L107" s="16"/>
      <c r="M107" s="236"/>
      <c r="N107" s="19"/>
      <c r="O107" s="1532"/>
      <c r="P107" s="1533"/>
      <c r="Q107" s="20"/>
      <c r="R107" s="1532"/>
      <c r="S107" s="1533"/>
      <c r="T107" s="460"/>
      <c r="U107" s="457"/>
      <c r="V107" s="609"/>
    </row>
    <row r="108" spans="1:22" s="605" customFormat="1" ht="21.75" customHeight="1">
      <c r="A108" s="223"/>
      <c r="B108" s="17" t="s">
        <v>41</v>
      </c>
      <c r="C108" s="203"/>
      <c r="D108" s="208"/>
      <c r="E108" s="438"/>
      <c r="F108" s="608"/>
      <c r="G108" s="665">
        <v>3</v>
      </c>
      <c r="H108" s="214">
        <f t="shared" si="7"/>
        <v>90</v>
      </c>
      <c r="I108" s="212"/>
      <c r="J108" s="16"/>
      <c r="K108" s="16"/>
      <c r="L108" s="16"/>
      <c r="M108" s="236"/>
      <c r="N108" s="19"/>
      <c r="O108" s="1532"/>
      <c r="P108" s="1533"/>
      <c r="Q108" s="20"/>
      <c r="R108" s="1532"/>
      <c r="S108" s="1533"/>
      <c r="T108" s="20"/>
      <c r="U108" s="5"/>
      <c r="V108" s="609"/>
    </row>
    <row r="109" spans="1:33" s="78" customFormat="1" ht="24" customHeight="1">
      <c r="A109" s="223" t="s">
        <v>149</v>
      </c>
      <c r="B109" s="29" t="s">
        <v>42</v>
      </c>
      <c r="C109" s="203">
        <v>5</v>
      </c>
      <c r="D109" s="208"/>
      <c r="E109" s="438"/>
      <c r="F109" s="438"/>
      <c r="G109" s="660">
        <v>6.5</v>
      </c>
      <c r="H109" s="221">
        <f t="shared" si="7"/>
        <v>195</v>
      </c>
      <c r="I109" s="213">
        <v>12</v>
      </c>
      <c r="J109" s="172">
        <v>8</v>
      </c>
      <c r="K109" s="16" t="s">
        <v>256</v>
      </c>
      <c r="L109" s="16"/>
      <c r="M109" s="459">
        <f>H109-I109</f>
        <v>183</v>
      </c>
      <c r="N109" s="181"/>
      <c r="O109" s="1532"/>
      <c r="P109" s="1533"/>
      <c r="Q109" s="461"/>
      <c r="R109" s="1532"/>
      <c r="S109" s="1533"/>
      <c r="T109" s="785" t="s">
        <v>163</v>
      </c>
      <c r="U109" s="8"/>
      <c r="V109" s="609"/>
      <c r="AA109" s="677"/>
      <c r="AG109" s="78">
        <v>3</v>
      </c>
    </row>
    <row r="110" spans="1:33" s="605" customFormat="1" ht="31.5">
      <c r="A110" s="194" t="s">
        <v>202</v>
      </c>
      <c r="B110" s="29" t="s">
        <v>150</v>
      </c>
      <c r="C110" s="203">
        <v>3</v>
      </c>
      <c r="D110" s="208"/>
      <c r="E110" s="437"/>
      <c r="F110" s="437"/>
      <c r="G110" s="28">
        <v>3</v>
      </c>
      <c r="H110" s="221">
        <f t="shared" si="7"/>
        <v>90</v>
      </c>
      <c r="I110" s="212">
        <v>8</v>
      </c>
      <c r="J110" s="172">
        <v>8</v>
      </c>
      <c r="K110" s="16"/>
      <c r="L110" s="16"/>
      <c r="M110" s="236">
        <f>H110-I110</f>
        <v>82</v>
      </c>
      <c r="N110" s="19"/>
      <c r="O110" s="1532"/>
      <c r="P110" s="1533"/>
      <c r="Q110" s="786">
        <v>8</v>
      </c>
      <c r="R110" s="1532"/>
      <c r="S110" s="1533"/>
      <c r="T110" s="610"/>
      <c r="U110" s="5"/>
      <c r="V110" s="609"/>
      <c r="AA110" s="679"/>
      <c r="AG110" s="605">
        <v>2</v>
      </c>
    </row>
    <row r="111" spans="1:22" s="78" customFormat="1" ht="31.5">
      <c r="A111" s="220" t="s">
        <v>203</v>
      </c>
      <c r="B111" s="29" t="s">
        <v>68</v>
      </c>
      <c r="C111" s="203"/>
      <c r="D111" s="208"/>
      <c r="E111" s="438"/>
      <c r="F111" s="608"/>
      <c r="G111" s="28">
        <f>G112+G113</f>
        <v>4</v>
      </c>
      <c r="H111" s="221">
        <f t="shared" si="7"/>
        <v>120</v>
      </c>
      <c r="I111" s="212"/>
      <c r="J111" s="16"/>
      <c r="K111" s="16"/>
      <c r="L111" s="16"/>
      <c r="M111" s="236"/>
      <c r="N111" s="436"/>
      <c r="O111" s="1532"/>
      <c r="P111" s="1533"/>
      <c r="Q111" s="20"/>
      <c r="R111" s="1532"/>
      <c r="S111" s="1533"/>
      <c r="T111" s="20"/>
      <c r="U111" s="5"/>
      <c r="V111" s="609"/>
    </row>
    <row r="112" spans="1:33" s="78" customFormat="1" ht="15.75">
      <c r="A112" s="19" t="s">
        <v>210</v>
      </c>
      <c r="B112" s="29" t="s">
        <v>76</v>
      </c>
      <c r="C112" s="203">
        <v>2</v>
      </c>
      <c r="D112" s="208"/>
      <c r="E112" s="438"/>
      <c r="F112" s="438"/>
      <c r="G112" s="28">
        <v>3</v>
      </c>
      <c r="H112" s="221">
        <f t="shared" si="7"/>
        <v>90</v>
      </c>
      <c r="I112" s="213">
        <v>12</v>
      </c>
      <c r="J112" s="172">
        <v>8</v>
      </c>
      <c r="K112" s="16" t="s">
        <v>37</v>
      </c>
      <c r="L112" s="16"/>
      <c r="M112" s="32">
        <f>H112-I112</f>
        <v>78</v>
      </c>
      <c r="N112" s="436"/>
      <c r="O112" s="1532" t="s">
        <v>36</v>
      </c>
      <c r="P112" s="1533"/>
      <c r="Q112" s="20"/>
      <c r="R112" s="1532"/>
      <c r="S112" s="1533"/>
      <c r="T112" s="20"/>
      <c r="U112" s="5"/>
      <c r="V112" s="609"/>
      <c r="AA112" s="677"/>
      <c r="AG112" s="78">
        <v>1</v>
      </c>
    </row>
    <row r="113" spans="1:33" s="605" customFormat="1" ht="31.5">
      <c r="A113" s="19" t="s">
        <v>211</v>
      </c>
      <c r="B113" s="242" t="s">
        <v>84</v>
      </c>
      <c r="C113" s="203"/>
      <c r="D113" s="208"/>
      <c r="E113" s="438"/>
      <c r="F113" s="437">
        <v>3</v>
      </c>
      <c r="G113" s="28">
        <v>1</v>
      </c>
      <c r="H113" s="221">
        <f t="shared" si="7"/>
        <v>30</v>
      </c>
      <c r="I113" s="213">
        <v>4</v>
      </c>
      <c r="J113" s="16"/>
      <c r="K113" s="16"/>
      <c r="L113" s="16" t="s">
        <v>256</v>
      </c>
      <c r="M113" s="32">
        <f>H113-I113</f>
        <v>26</v>
      </c>
      <c r="N113" s="436"/>
      <c r="O113" s="1532"/>
      <c r="P113" s="1533"/>
      <c r="Q113" s="19" t="s">
        <v>256</v>
      </c>
      <c r="R113" s="1532"/>
      <c r="S113" s="1533"/>
      <c r="T113" s="20"/>
      <c r="U113" s="5"/>
      <c r="V113" s="609"/>
      <c r="AA113" s="679"/>
      <c r="AG113" s="605">
        <v>2</v>
      </c>
    </row>
    <row r="114" spans="1:22" s="605" customFormat="1" ht="31.5">
      <c r="A114" s="220" t="s">
        <v>204</v>
      </c>
      <c r="B114" s="175" t="s">
        <v>67</v>
      </c>
      <c r="C114" s="196"/>
      <c r="D114" s="222"/>
      <c r="E114" s="455"/>
      <c r="F114" s="455"/>
      <c r="G114" s="660">
        <f>G115+G116+G117</f>
        <v>11.5</v>
      </c>
      <c r="H114" s="221">
        <f t="shared" si="7"/>
        <v>345</v>
      </c>
      <c r="I114" s="213"/>
      <c r="J114" s="16"/>
      <c r="K114" s="16"/>
      <c r="L114" s="16"/>
      <c r="M114" s="32"/>
      <c r="N114" s="436"/>
      <c r="O114" s="1532"/>
      <c r="P114" s="1533"/>
      <c r="Q114" s="20"/>
      <c r="R114" s="1532"/>
      <c r="S114" s="1533"/>
      <c r="T114" s="20"/>
      <c r="U114" s="5"/>
      <c r="V114" s="609"/>
    </row>
    <row r="115" spans="1:22" s="78" customFormat="1" ht="16.5" customHeight="1">
      <c r="A115" s="223"/>
      <c r="B115" s="17" t="s">
        <v>41</v>
      </c>
      <c r="C115" s="203"/>
      <c r="D115" s="208"/>
      <c r="E115" s="438"/>
      <c r="F115" s="608"/>
      <c r="G115" s="699">
        <v>5</v>
      </c>
      <c r="H115" s="214">
        <f t="shared" si="7"/>
        <v>150</v>
      </c>
      <c r="I115" s="213"/>
      <c r="J115" s="16"/>
      <c r="K115" s="16"/>
      <c r="L115" s="16"/>
      <c r="M115" s="32"/>
      <c r="N115" s="436"/>
      <c r="O115" s="1532"/>
      <c r="P115" s="1533"/>
      <c r="Q115" s="20"/>
      <c r="R115" s="1532"/>
      <c r="S115" s="1533"/>
      <c r="T115" s="20"/>
      <c r="U115" s="5"/>
      <c r="V115" s="609"/>
    </row>
    <row r="116" spans="1:33" s="78" customFormat="1" ht="15.75">
      <c r="A116" s="223" t="s">
        <v>212</v>
      </c>
      <c r="B116" s="29" t="s">
        <v>42</v>
      </c>
      <c r="C116" s="203">
        <v>3</v>
      </c>
      <c r="D116" s="208"/>
      <c r="E116" s="438"/>
      <c r="F116" s="438"/>
      <c r="G116" s="698">
        <v>5</v>
      </c>
      <c r="H116" s="221">
        <f t="shared" si="7"/>
        <v>150</v>
      </c>
      <c r="I116" s="213">
        <v>12</v>
      </c>
      <c r="J116" s="172">
        <v>8</v>
      </c>
      <c r="K116" s="16" t="s">
        <v>256</v>
      </c>
      <c r="L116" s="16"/>
      <c r="M116" s="32">
        <f>H116-I116</f>
        <v>138</v>
      </c>
      <c r="N116" s="436"/>
      <c r="O116" s="1532"/>
      <c r="P116" s="1533"/>
      <c r="Q116" s="784" t="s">
        <v>163</v>
      </c>
      <c r="R116" s="1532"/>
      <c r="S116" s="1533"/>
      <c r="T116" s="20"/>
      <c r="U116" s="5"/>
      <c r="V116" s="609"/>
      <c r="AA116" s="677"/>
      <c r="AG116" s="78">
        <v>2</v>
      </c>
    </row>
    <row r="117" spans="1:33" s="78" customFormat="1" ht="50.25" customHeight="1">
      <c r="A117" s="16" t="s">
        <v>213</v>
      </c>
      <c r="B117" s="175" t="s">
        <v>85</v>
      </c>
      <c r="C117" s="203"/>
      <c r="D117" s="208"/>
      <c r="E117" s="437"/>
      <c r="F117" s="437">
        <v>4</v>
      </c>
      <c r="G117" s="660">
        <v>1.5</v>
      </c>
      <c r="H117" s="221">
        <f t="shared" si="7"/>
        <v>45</v>
      </c>
      <c r="I117" s="212">
        <v>4</v>
      </c>
      <c r="J117" s="16"/>
      <c r="K117" s="16"/>
      <c r="L117" s="16" t="s">
        <v>256</v>
      </c>
      <c r="M117" s="630">
        <v>26</v>
      </c>
      <c r="N117" s="19"/>
      <c r="O117" s="1532"/>
      <c r="P117" s="1533"/>
      <c r="Q117" s="19"/>
      <c r="R117" s="1566" t="s">
        <v>256</v>
      </c>
      <c r="S117" s="1567"/>
      <c r="T117" s="19"/>
      <c r="U117" s="16"/>
      <c r="V117" s="609"/>
      <c r="AA117" s="677"/>
      <c r="AG117" s="78">
        <v>2</v>
      </c>
    </row>
    <row r="118" spans="1:22" s="78" customFormat="1" ht="36" customHeight="1">
      <c r="A118" s="220" t="s">
        <v>205</v>
      </c>
      <c r="B118" s="463" t="s">
        <v>64</v>
      </c>
      <c r="C118" s="225"/>
      <c r="D118" s="226"/>
      <c r="E118" s="227"/>
      <c r="F118" s="611"/>
      <c r="G118" s="705">
        <f>G119+G120</f>
        <v>7.5</v>
      </c>
      <c r="H118" s="439">
        <f t="shared" si="7"/>
        <v>225</v>
      </c>
      <c r="I118" s="212"/>
      <c r="J118" s="16"/>
      <c r="K118" s="16"/>
      <c r="L118" s="16"/>
      <c r="M118" s="236"/>
      <c r="N118" s="19"/>
      <c r="O118" s="1532"/>
      <c r="P118" s="1533"/>
      <c r="Q118" s="20"/>
      <c r="R118" s="1566"/>
      <c r="S118" s="1567"/>
      <c r="T118" s="19"/>
      <c r="U118" s="16"/>
      <c r="V118" s="609"/>
    </row>
    <row r="119" spans="1:22" s="605" customFormat="1" ht="15.75">
      <c r="A119" s="223"/>
      <c r="B119" s="17" t="s">
        <v>41</v>
      </c>
      <c r="C119" s="203"/>
      <c r="D119" s="208"/>
      <c r="E119" s="248"/>
      <c r="F119" s="248"/>
      <c r="G119" s="699">
        <v>1.5</v>
      </c>
      <c r="H119" s="214">
        <f t="shared" si="7"/>
        <v>45</v>
      </c>
      <c r="I119" s="464"/>
      <c r="J119" s="444"/>
      <c r="K119" s="612"/>
      <c r="L119" s="93"/>
      <c r="M119" s="236"/>
      <c r="N119" s="256"/>
      <c r="O119" s="1532"/>
      <c r="P119" s="1533"/>
      <c r="Q119" s="90"/>
      <c r="R119" s="1532"/>
      <c r="S119" s="1533"/>
      <c r="T119" s="90"/>
      <c r="U119" s="5"/>
      <c r="V119" s="609"/>
    </row>
    <row r="120" spans="1:33" s="78" customFormat="1" ht="15.75">
      <c r="A120" s="223" t="s">
        <v>214</v>
      </c>
      <c r="B120" s="29" t="s">
        <v>42</v>
      </c>
      <c r="C120" s="203">
        <v>4</v>
      </c>
      <c r="D120" s="208"/>
      <c r="E120" s="248"/>
      <c r="F120" s="248"/>
      <c r="G120" s="698">
        <v>6</v>
      </c>
      <c r="H120" s="221">
        <f t="shared" si="7"/>
        <v>180</v>
      </c>
      <c r="I120" s="279">
        <v>12</v>
      </c>
      <c r="J120" s="172">
        <v>8</v>
      </c>
      <c r="K120" s="16" t="s">
        <v>256</v>
      </c>
      <c r="L120" s="16"/>
      <c r="M120" s="236">
        <f>H120-I120</f>
        <v>168</v>
      </c>
      <c r="N120" s="465"/>
      <c r="O120" s="1532"/>
      <c r="P120" s="1533"/>
      <c r="Q120" s="460"/>
      <c r="R120" s="1532" t="s">
        <v>163</v>
      </c>
      <c r="S120" s="1533"/>
      <c r="T120" s="20"/>
      <c r="U120" s="457"/>
      <c r="V120" s="609"/>
      <c r="AA120" s="677"/>
      <c r="AG120" s="78">
        <v>2</v>
      </c>
    </row>
    <row r="121" spans="1:22" s="78" customFormat="1" ht="36" customHeight="1">
      <c r="A121" s="220" t="s">
        <v>206</v>
      </c>
      <c r="B121" s="29" t="s">
        <v>151</v>
      </c>
      <c r="C121" s="466"/>
      <c r="D121" s="437"/>
      <c r="E121" s="438"/>
      <c r="F121" s="608"/>
      <c r="G121" s="673">
        <f>G122+G123</f>
        <v>8</v>
      </c>
      <c r="H121" s="221">
        <f t="shared" si="7"/>
        <v>240</v>
      </c>
      <c r="I121" s="377"/>
      <c r="J121" s="222"/>
      <c r="K121" s="221"/>
      <c r="L121" s="219"/>
      <c r="M121" s="244"/>
      <c r="N121" s="194"/>
      <c r="O121" s="1532"/>
      <c r="P121" s="1533"/>
      <c r="Q121" s="20"/>
      <c r="R121" s="1532"/>
      <c r="S121" s="1533"/>
      <c r="T121" s="19"/>
      <c r="U121" s="457"/>
      <c r="V121" s="609"/>
    </row>
    <row r="122" spans="1:22" s="605" customFormat="1" ht="15.75">
      <c r="A122" s="20"/>
      <c r="B122" s="241" t="s">
        <v>41</v>
      </c>
      <c r="C122" s="466"/>
      <c r="D122" s="437"/>
      <c r="E122" s="438"/>
      <c r="F122" s="438"/>
      <c r="G122" s="674">
        <v>2</v>
      </c>
      <c r="H122" s="214">
        <f t="shared" si="7"/>
        <v>60</v>
      </c>
      <c r="I122" s="31"/>
      <c r="J122" s="6"/>
      <c r="K122" s="4"/>
      <c r="L122" s="6"/>
      <c r="M122" s="236"/>
      <c r="N122" s="19"/>
      <c r="O122" s="1532"/>
      <c r="P122" s="1533"/>
      <c r="Q122" s="436"/>
      <c r="R122" s="1532"/>
      <c r="S122" s="1533"/>
      <c r="T122" s="436"/>
      <c r="U122" s="6"/>
      <c r="V122" s="609"/>
    </row>
    <row r="123" spans="1:33" s="78" customFormat="1" ht="15.75">
      <c r="A123" s="20" t="s">
        <v>215</v>
      </c>
      <c r="B123" s="29" t="s">
        <v>42</v>
      </c>
      <c r="C123" s="466">
        <v>5</v>
      </c>
      <c r="D123" s="437"/>
      <c r="E123" s="438"/>
      <c r="F123" s="438"/>
      <c r="G123" s="673">
        <v>6</v>
      </c>
      <c r="H123" s="221">
        <f t="shared" si="7"/>
        <v>180</v>
      </c>
      <c r="I123" s="230">
        <v>12</v>
      </c>
      <c r="J123" s="172">
        <v>8</v>
      </c>
      <c r="K123" s="16" t="s">
        <v>256</v>
      </c>
      <c r="L123" s="16"/>
      <c r="M123" s="233">
        <f>H123-I123</f>
        <v>168</v>
      </c>
      <c r="N123" s="440"/>
      <c r="O123" s="1532"/>
      <c r="P123" s="1533"/>
      <c r="Q123" s="79"/>
      <c r="R123" s="1532"/>
      <c r="S123" s="1533"/>
      <c r="T123" s="79" t="s">
        <v>163</v>
      </c>
      <c r="U123" s="6"/>
      <c r="V123" s="609"/>
      <c r="AA123" s="680"/>
      <c r="AG123" s="78">
        <v>3</v>
      </c>
    </row>
    <row r="124" spans="1:22" s="78" customFormat="1" ht="30" customHeight="1">
      <c r="A124" s="220" t="s">
        <v>207</v>
      </c>
      <c r="B124" s="242" t="s">
        <v>66</v>
      </c>
      <c r="C124" s="466"/>
      <c r="D124" s="437"/>
      <c r="E124" s="438"/>
      <c r="F124" s="438"/>
      <c r="G124" s="787">
        <f>G125+G126+G127</f>
        <v>9</v>
      </c>
      <c r="H124" s="221">
        <f t="shared" si="7"/>
        <v>270</v>
      </c>
      <c r="I124" s="230"/>
      <c r="J124" s="231"/>
      <c r="K124" s="231"/>
      <c r="L124" s="231"/>
      <c r="M124" s="236"/>
      <c r="N124" s="440"/>
      <c r="O124" s="1532"/>
      <c r="P124" s="1533"/>
      <c r="Q124" s="79"/>
      <c r="R124" s="1532"/>
      <c r="S124" s="1533"/>
      <c r="T124" s="462"/>
      <c r="U124" s="6"/>
      <c r="V124" s="609"/>
    </row>
    <row r="125" spans="1:22" s="605" customFormat="1" ht="18.75" customHeight="1">
      <c r="A125" s="220"/>
      <c r="B125" s="241" t="s">
        <v>41</v>
      </c>
      <c r="C125" s="466"/>
      <c r="D125" s="437"/>
      <c r="E125" s="438"/>
      <c r="F125" s="438"/>
      <c r="G125" s="787">
        <v>1.5</v>
      </c>
      <c r="H125" s="221">
        <f t="shared" si="7"/>
        <v>45</v>
      </c>
      <c r="I125" s="230"/>
      <c r="J125" s="231"/>
      <c r="K125" s="231"/>
      <c r="L125" s="231"/>
      <c r="M125" s="236"/>
      <c r="N125" s="440"/>
      <c r="O125" s="1532"/>
      <c r="P125" s="1533"/>
      <c r="Q125" s="79"/>
      <c r="R125" s="1532"/>
      <c r="S125" s="1533"/>
      <c r="T125" s="462"/>
      <c r="U125" s="6"/>
      <c r="V125" s="609"/>
    </row>
    <row r="126" spans="1:33" s="78" customFormat="1" ht="15.75">
      <c r="A126" s="223" t="s">
        <v>216</v>
      </c>
      <c r="B126" s="29" t="s">
        <v>42</v>
      </c>
      <c r="C126" s="203">
        <v>4</v>
      </c>
      <c r="D126" s="208"/>
      <c r="E126" s="438"/>
      <c r="F126" s="438"/>
      <c r="G126" s="698">
        <v>6</v>
      </c>
      <c r="H126" s="221">
        <f t="shared" si="7"/>
        <v>180</v>
      </c>
      <c r="I126" s="212">
        <v>8</v>
      </c>
      <c r="J126" s="172">
        <v>4</v>
      </c>
      <c r="K126" s="16" t="s">
        <v>256</v>
      </c>
      <c r="L126" s="16"/>
      <c r="M126" s="236">
        <f>H126-I126</f>
        <v>172</v>
      </c>
      <c r="N126" s="19"/>
      <c r="O126" s="1532"/>
      <c r="P126" s="1533"/>
      <c r="Q126" s="20"/>
      <c r="R126" s="2086" t="s">
        <v>257</v>
      </c>
      <c r="S126" s="2087"/>
      <c r="T126" s="460"/>
      <c r="U126" s="457"/>
      <c r="V126" s="609"/>
      <c r="AA126" s="677"/>
      <c r="AG126" s="78">
        <v>2</v>
      </c>
    </row>
    <row r="127" spans="1:33" s="78" customFormat="1" ht="15.75">
      <c r="A127" s="256" t="s">
        <v>217</v>
      </c>
      <c r="B127" s="242" t="s">
        <v>86</v>
      </c>
      <c r="C127" s="203"/>
      <c r="D127" s="208"/>
      <c r="E127" s="437">
        <v>5</v>
      </c>
      <c r="F127" s="608"/>
      <c r="G127" s="660">
        <v>1.5</v>
      </c>
      <c r="H127" s="221">
        <f t="shared" si="7"/>
        <v>45</v>
      </c>
      <c r="I127" s="212">
        <v>4</v>
      </c>
      <c r="J127" s="16"/>
      <c r="K127" s="16"/>
      <c r="L127" s="16" t="s">
        <v>256</v>
      </c>
      <c r="M127" s="236">
        <f>H127-I127</f>
        <v>41</v>
      </c>
      <c r="N127" s="19"/>
      <c r="O127" s="1532"/>
      <c r="P127" s="1533"/>
      <c r="Q127" s="20"/>
      <c r="R127" s="1532"/>
      <c r="S127" s="1533"/>
      <c r="T127" s="20" t="s">
        <v>256</v>
      </c>
      <c r="U127" s="457"/>
      <c r="V127" s="609"/>
      <c r="AA127" s="677"/>
      <c r="AG127" s="78">
        <v>3</v>
      </c>
    </row>
    <row r="128" spans="1:33" s="78" customFormat="1" ht="47.25">
      <c r="A128" s="19" t="s">
        <v>272</v>
      </c>
      <c r="B128" s="242" t="s">
        <v>172</v>
      </c>
      <c r="C128" s="203"/>
      <c r="D128" s="203">
        <v>5</v>
      </c>
      <c r="E128" s="243"/>
      <c r="F128" s="243"/>
      <c r="G128" s="28">
        <v>3</v>
      </c>
      <c r="H128" s="221">
        <f t="shared" si="7"/>
        <v>90</v>
      </c>
      <c r="I128" s="212">
        <v>8</v>
      </c>
      <c r="J128" s="172">
        <v>8</v>
      </c>
      <c r="K128" s="16"/>
      <c r="L128" s="16" t="s">
        <v>337</v>
      </c>
      <c r="M128" s="236">
        <f>H128-I128</f>
        <v>82</v>
      </c>
      <c r="N128" s="19"/>
      <c r="O128" s="1532"/>
      <c r="P128" s="1533"/>
      <c r="Q128" s="20"/>
      <c r="R128" s="1532"/>
      <c r="S128" s="1533"/>
      <c r="T128" s="20" t="s">
        <v>257</v>
      </c>
      <c r="U128" s="5"/>
      <c r="V128" s="609"/>
      <c r="AA128" s="677"/>
      <c r="AD128" s="78">
        <v>8</v>
      </c>
      <c r="AG128" s="78">
        <v>3</v>
      </c>
    </row>
    <row r="129" spans="1:30" s="78" customFormat="1" ht="57.75" customHeight="1">
      <c r="A129" s="220" t="s">
        <v>208</v>
      </c>
      <c r="B129" s="789" t="s">
        <v>173</v>
      </c>
      <c r="C129" s="196"/>
      <c r="D129" s="222"/>
      <c r="E129" s="243"/>
      <c r="F129" s="106"/>
      <c r="G129" s="28">
        <v>3</v>
      </c>
      <c r="H129" s="221">
        <v>90</v>
      </c>
      <c r="I129" s="212"/>
      <c r="J129" s="16"/>
      <c r="K129" s="16"/>
      <c r="L129" s="16"/>
      <c r="M129" s="236"/>
      <c r="N129" s="19"/>
      <c r="O129" s="1532"/>
      <c r="P129" s="1533"/>
      <c r="Q129" s="20"/>
      <c r="R129" s="1532"/>
      <c r="S129" s="1533"/>
      <c r="T129" s="460"/>
      <c r="U129" s="457"/>
      <c r="V129" s="609"/>
      <c r="AA129" s="677"/>
      <c r="AD129" s="78">
        <v>8</v>
      </c>
    </row>
    <row r="130" spans="1:33" s="78" customFormat="1" ht="15.75">
      <c r="A130" s="19" t="s">
        <v>218</v>
      </c>
      <c r="B130" s="790" t="s">
        <v>42</v>
      </c>
      <c r="C130" s="203"/>
      <c r="D130" s="203">
        <v>6</v>
      </c>
      <c r="E130" s="243"/>
      <c r="F130" s="243"/>
      <c r="G130" s="28">
        <v>3</v>
      </c>
      <c r="H130" s="221">
        <f t="shared" si="7"/>
        <v>90</v>
      </c>
      <c r="I130" s="212">
        <v>8</v>
      </c>
      <c r="J130" s="172">
        <v>8</v>
      </c>
      <c r="K130" s="16"/>
      <c r="L130" s="16"/>
      <c r="M130" s="236">
        <f>H130-I130</f>
        <v>82</v>
      </c>
      <c r="N130" s="19"/>
      <c r="O130" s="1532"/>
      <c r="P130" s="1533"/>
      <c r="Q130" s="20"/>
      <c r="R130" s="1532"/>
      <c r="S130" s="1533"/>
      <c r="T130" s="460"/>
      <c r="U130" s="788" t="s">
        <v>257</v>
      </c>
      <c r="V130" s="609"/>
      <c r="AD130" s="78">
        <v>4</v>
      </c>
      <c r="AG130" s="78">
        <v>3</v>
      </c>
    </row>
    <row r="131" spans="1:22" s="78" customFormat="1" ht="15.75" hidden="1">
      <c r="A131" s="220" t="s">
        <v>209</v>
      </c>
      <c r="B131" s="175" t="s">
        <v>63</v>
      </c>
      <c r="C131" s="196"/>
      <c r="D131" s="222"/>
      <c r="E131" s="243"/>
      <c r="F131" s="106"/>
      <c r="G131" s="252">
        <f>G133+G132</f>
        <v>3</v>
      </c>
      <c r="H131" s="221">
        <f t="shared" si="7"/>
        <v>90</v>
      </c>
      <c r="I131" s="464"/>
      <c r="J131" s="93"/>
      <c r="K131" s="93"/>
      <c r="L131" s="93"/>
      <c r="M131" s="475"/>
      <c r="N131" s="256"/>
      <c r="O131" s="1532"/>
      <c r="P131" s="1533"/>
      <c r="Q131" s="90"/>
      <c r="R131" s="1532"/>
      <c r="S131" s="1533"/>
      <c r="T131" s="476"/>
      <c r="U131" s="457"/>
      <c r="V131" s="609"/>
    </row>
    <row r="132" spans="1:22" s="78" customFormat="1" ht="15.75" hidden="1">
      <c r="A132" s="19"/>
      <c r="B132" s="17" t="s">
        <v>41</v>
      </c>
      <c r="C132" s="203"/>
      <c r="D132" s="208"/>
      <c r="E132" s="248"/>
      <c r="F132" s="248"/>
      <c r="G132" s="398"/>
      <c r="H132" s="214"/>
      <c r="I132" s="464"/>
      <c r="J132" s="93"/>
      <c r="K132" s="93"/>
      <c r="L132" s="93"/>
      <c r="M132" s="475"/>
      <c r="N132" s="256"/>
      <c r="O132" s="1532"/>
      <c r="P132" s="1533"/>
      <c r="Q132" s="90"/>
      <c r="R132" s="1532"/>
      <c r="S132" s="1533"/>
      <c r="T132" s="476"/>
      <c r="U132" s="457"/>
      <c r="V132" s="609"/>
    </row>
    <row r="133" spans="1:33" s="78" customFormat="1" ht="15.75">
      <c r="A133" s="220" t="s">
        <v>209</v>
      </c>
      <c r="B133" s="175" t="s">
        <v>63</v>
      </c>
      <c r="C133" s="443">
        <v>6</v>
      </c>
      <c r="D133" s="444"/>
      <c r="E133" s="127"/>
      <c r="F133" s="127"/>
      <c r="G133" s="676">
        <v>3</v>
      </c>
      <c r="H133" s="478">
        <f>G133*30</f>
        <v>90</v>
      </c>
      <c r="I133" s="464">
        <v>8</v>
      </c>
      <c r="J133" s="592">
        <v>8</v>
      </c>
      <c r="K133" s="93"/>
      <c r="L133" s="93"/>
      <c r="M133" s="475">
        <f>H133-I133</f>
        <v>82</v>
      </c>
      <c r="N133" s="256"/>
      <c r="O133" s="1532"/>
      <c r="P133" s="1533"/>
      <c r="Q133" s="90"/>
      <c r="R133" s="1532"/>
      <c r="S133" s="1533"/>
      <c r="T133" s="476"/>
      <c r="U133" s="94" t="s">
        <v>257</v>
      </c>
      <c r="V133" s="116"/>
      <c r="AA133" s="677"/>
      <c r="AD133" s="78">
        <v>12</v>
      </c>
      <c r="AG133" s="78">
        <v>3</v>
      </c>
    </row>
    <row r="134" spans="1:22" s="78" customFormat="1" ht="15.75">
      <c r="A134" s="220" t="s">
        <v>282</v>
      </c>
      <c r="B134" s="29" t="s">
        <v>283</v>
      </c>
      <c r="C134" s="443"/>
      <c r="D134" s="444"/>
      <c r="E134" s="445"/>
      <c r="F134" s="445"/>
      <c r="G134" s="791">
        <f>G137+G136+G135</f>
        <v>4</v>
      </c>
      <c r="H134" s="675">
        <f>H137+H136+H135</f>
        <v>120</v>
      </c>
      <c r="I134" s="464"/>
      <c r="J134" s="93"/>
      <c r="K134" s="93"/>
      <c r="L134" s="93"/>
      <c r="M134" s="475"/>
      <c r="N134" s="256"/>
      <c r="O134" s="1532"/>
      <c r="P134" s="1533"/>
      <c r="Q134" s="90"/>
      <c r="R134" s="1566"/>
      <c r="S134" s="1567"/>
      <c r="T134" s="476"/>
      <c r="U134" s="597"/>
      <c r="V134" s="116"/>
    </row>
    <row r="135" spans="1:22" s="78" customFormat="1" ht="15.75" hidden="1">
      <c r="A135" s="256"/>
      <c r="B135" s="17" t="s">
        <v>41</v>
      </c>
      <c r="C135" s="203"/>
      <c r="D135" s="208"/>
      <c r="E135" s="438"/>
      <c r="F135" s="204"/>
      <c r="G135" s="699"/>
      <c r="H135" s="214">
        <f>G135*30</f>
        <v>0</v>
      </c>
      <c r="I135" s="213"/>
      <c r="J135" s="16"/>
      <c r="K135" s="16"/>
      <c r="L135" s="16"/>
      <c r="M135" s="32"/>
      <c r="N135" s="436"/>
      <c r="O135" s="1532"/>
      <c r="P135" s="1533"/>
      <c r="Q135" s="20"/>
      <c r="R135" s="1566"/>
      <c r="S135" s="1567"/>
      <c r="T135" s="20"/>
      <c r="U135" s="5"/>
      <c r="V135" s="107"/>
    </row>
    <row r="136" spans="1:33" s="78" customFormat="1" ht="15.75">
      <c r="A136" s="256" t="s">
        <v>284</v>
      </c>
      <c r="B136" s="29" t="s">
        <v>42</v>
      </c>
      <c r="C136" s="203">
        <v>5</v>
      </c>
      <c r="D136" s="208"/>
      <c r="E136" s="438"/>
      <c r="F136" s="438"/>
      <c r="G136" s="698">
        <v>3</v>
      </c>
      <c r="H136" s="221">
        <f>G136*30</f>
        <v>90</v>
      </c>
      <c r="I136" s="213">
        <v>8</v>
      </c>
      <c r="J136" s="172"/>
      <c r="K136" s="16"/>
      <c r="L136" s="16" t="s">
        <v>257</v>
      </c>
      <c r="M136" s="459">
        <f>H136-I136</f>
        <v>82</v>
      </c>
      <c r="N136" s="181"/>
      <c r="O136" s="1532"/>
      <c r="P136" s="1533"/>
      <c r="Q136" s="461"/>
      <c r="R136" s="1566"/>
      <c r="S136" s="1567"/>
      <c r="T136" s="79" t="s">
        <v>257</v>
      </c>
      <c r="U136" s="8"/>
      <c r="V136" s="107"/>
      <c r="AA136" s="677"/>
      <c r="AG136" s="78">
        <v>3</v>
      </c>
    </row>
    <row r="137" spans="1:34" s="78" customFormat="1" ht="32.25" thickBot="1">
      <c r="A137" s="256" t="s">
        <v>286</v>
      </c>
      <c r="B137" s="29" t="s">
        <v>285</v>
      </c>
      <c r="C137" s="203"/>
      <c r="D137" s="208"/>
      <c r="E137" s="437">
        <v>6</v>
      </c>
      <c r="F137" s="437"/>
      <c r="G137" s="698">
        <v>1</v>
      </c>
      <c r="H137" s="221">
        <f>G137*30</f>
        <v>30</v>
      </c>
      <c r="I137" s="212">
        <v>4</v>
      </c>
      <c r="J137" s="16"/>
      <c r="K137" s="16"/>
      <c r="L137" s="16" t="s">
        <v>256</v>
      </c>
      <c r="M137" s="630">
        <v>26</v>
      </c>
      <c r="N137" s="440"/>
      <c r="O137" s="1532"/>
      <c r="P137" s="1533"/>
      <c r="Q137" s="462"/>
      <c r="R137" s="1566"/>
      <c r="S137" s="1567"/>
      <c r="T137" s="462"/>
      <c r="U137" s="16" t="s">
        <v>256</v>
      </c>
      <c r="V137" s="107"/>
      <c r="AA137" s="677"/>
      <c r="AG137" s="78">
        <v>3</v>
      </c>
      <c r="AH137" s="894">
        <f>G101+G104+G107+G110+G111+G114+G118+G121+G124</f>
        <v>61.5</v>
      </c>
    </row>
    <row r="138" spans="1:22" s="78" customFormat="1" ht="16.5" customHeight="1" thickBot="1">
      <c r="A138" s="1680" t="s">
        <v>293</v>
      </c>
      <c r="B138" s="1681"/>
      <c r="C138" s="1681"/>
      <c r="D138" s="1681"/>
      <c r="E138" s="1681"/>
      <c r="F138" s="1681"/>
      <c r="G138" s="1681"/>
      <c r="H138" s="1681"/>
      <c r="I138" s="1681"/>
      <c r="J138" s="1681"/>
      <c r="K138" s="1681"/>
      <c r="L138" s="1681"/>
      <c r="M138" s="1681"/>
      <c r="N138" s="1681"/>
      <c r="O138" s="1681"/>
      <c r="P138" s="1681"/>
      <c r="Q138" s="1681"/>
      <c r="R138" s="1681"/>
      <c r="S138" s="1681"/>
      <c r="T138" s="1681"/>
      <c r="U138" s="1681"/>
      <c r="V138" s="1682"/>
    </row>
    <row r="139" spans="1:34" ht="31.5">
      <c r="A139" s="479" t="s">
        <v>174</v>
      </c>
      <c r="B139" s="480" t="s">
        <v>338</v>
      </c>
      <c r="C139" s="481"/>
      <c r="D139" s="203">
        <v>4</v>
      </c>
      <c r="E139" s="243"/>
      <c r="F139" s="243"/>
      <c r="G139" s="252">
        <v>3</v>
      </c>
      <c r="H139" s="221">
        <f>G139*30</f>
        <v>90</v>
      </c>
      <c r="I139" s="464">
        <v>12</v>
      </c>
      <c r="J139" s="592">
        <v>4</v>
      </c>
      <c r="K139" s="93" t="s">
        <v>35</v>
      </c>
      <c r="L139" s="93"/>
      <c r="M139" s="475">
        <f>H139-I139</f>
        <v>78</v>
      </c>
      <c r="N139" s="19"/>
      <c r="O139" s="1532"/>
      <c r="P139" s="1533"/>
      <c r="Q139" s="20"/>
      <c r="R139" s="1532" t="s">
        <v>36</v>
      </c>
      <c r="S139" s="1533"/>
      <c r="T139" s="476"/>
      <c r="U139" s="5"/>
      <c r="V139" s="107"/>
      <c r="AG139" s="33">
        <v>2</v>
      </c>
      <c r="AH139" s="816"/>
    </row>
    <row r="140" spans="1:33" ht="15.75">
      <c r="A140" s="479" t="s">
        <v>176</v>
      </c>
      <c r="B140" s="489" t="s">
        <v>339</v>
      </c>
      <c r="C140" s="492"/>
      <c r="D140" s="203">
        <v>5</v>
      </c>
      <c r="E140" s="243"/>
      <c r="F140" s="243"/>
      <c r="G140" s="252">
        <v>3</v>
      </c>
      <c r="H140" s="221">
        <f>G140*30</f>
        <v>90</v>
      </c>
      <c r="I140" s="464">
        <v>12</v>
      </c>
      <c r="J140" s="592">
        <v>4</v>
      </c>
      <c r="K140" s="93" t="s">
        <v>257</v>
      </c>
      <c r="L140" s="93"/>
      <c r="M140" s="475">
        <f>H140-I140</f>
        <v>78</v>
      </c>
      <c r="N140" s="19"/>
      <c r="O140" s="1532"/>
      <c r="P140" s="1533"/>
      <c r="Q140" s="20"/>
      <c r="R140" s="1532"/>
      <c r="S140" s="1533"/>
      <c r="T140" s="87" t="s">
        <v>163</v>
      </c>
      <c r="U140" s="5"/>
      <c r="V140" s="107"/>
      <c r="AG140" s="78">
        <v>3</v>
      </c>
    </row>
    <row r="141" spans="1:33" ht="16.5" thickBot="1">
      <c r="A141" s="479" t="s">
        <v>178</v>
      </c>
      <c r="B141" s="472" t="s">
        <v>343</v>
      </c>
      <c r="C141" s="492"/>
      <c r="D141" s="443">
        <v>6</v>
      </c>
      <c r="E141" s="127"/>
      <c r="F141" s="127"/>
      <c r="G141" s="477">
        <v>3</v>
      </c>
      <c r="H141" s="478">
        <f>G141*30</f>
        <v>90</v>
      </c>
      <c r="I141" s="464">
        <v>12</v>
      </c>
      <c r="J141" s="592">
        <v>4</v>
      </c>
      <c r="K141" s="93" t="s">
        <v>257</v>
      </c>
      <c r="L141" s="93"/>
      <c r="M141" s="475">
        <f>H141-I141</f>
        <v>78</v>
      </c>
      <c r="N141" s="256"/>
      <c r="O141" s="1532"/>
      <c r="P141" s="1533"/>
      <c r="Q141" s="96"/>
      <c r="R141" s="1532"/>
      <c r="S141" s="1533"/>
      <c r="T141" s="497"/>
      <c r="U141" s="87" t="s">
        <v>163</v>
      </c>
      <c r="V141" s="267"/>
      <c r="AG141" s="78">
        <v>3</v>
      </c>
    </row>
    <row r="142" spans="1:22" ht="13.5" thickBot="1">
      <c r="A142" s="1590" t="s">
        <v>180</v>
      </c>
      <c r="B142" s="1693"/>
      <c r="C142" s="1693"/>
      <c r="D142" s="1693"/>
      <c r="E142" s="1693"/>
      <c r="F142" s="1693"/>
      <c r="G142" s="1693"/>
      <c r="H142" s="1693"/>
      <c r="I142" s="1693"/>
      <c r="J142" s="1693"/>
      <c r="K142" s="1693"/>
      <c r="L142" s="1693"/>
      <c r="M142" s="1693"/>
      <c r="N142" s="1693"/>
      <c r="O142" s="1693"/>
      <c r="P142" s="1693"/>
      <c r="Q142" s="1693"/>
      <c r="R142" s="1693"/>
      <c r="S142" s="1693"/>
      <c r="T142" s="1693"/>
      <c r="U142" s="498"/>
      <c r="V142" s="499"/>
    </row>
    <row r="143" spans="1:22" s="78" customFormat="1" ht="31.5">
      <c r="A143" s="479" t="s">
        <v>174</v>
      </c>
      <c r="B143" s="500" t="s">
        <v>340</v>
      </c>
      <c r="C143" s="203"/>
      <c r="D143" s="203">
        <v>4</v>
      </c>
      <c r="E143" s="243"/>
      <c r="F143" s="243"/>
      <c r="G143" s="252">
        <v>3</v>
      </c>
      <c r="H143" s="221">
        <f>G143*30</f>
        <v>90</v>
      </c>
      <c r="I143" s="464">
        <v>12</v>
      </c>
      <c r="J143" s="93" t="s">
        <v>55</v>
      </c>
      <c r="K143" s="93" t="s">
        <v>35</v>
      </c>
      <c r="L143" s="93"/>
      <c r="M143" s="475">
        <f>H143-I143</f>
        <v>78</v>
      </c>
      <c r="N143" s="256"/>
      <c r="O143" s="1532"/>
      <c r="P143" s="1533"/>
      <c r="Q143" s="90"/>
      <c r="R143" s="1532" t="s">
        <v>36</v>
      </c>
      <c r="S143" s="1533"/>
      <c r="T143" s="476"/>
      <c r="U143" s="5"/>
      <c r="V143" s="107"/>
    </row>
    <row r="144" spans="1:22" s="78" customFormat="1" ht="15.75">
      <c r="A144" s="479" t="s">
        <v>176</v>
      </c>
      <c r="B144" s="503" t="s">
        <v>341</v>
      </c>
      <c r="C144" s="203"/>
      <c r="D144" s="203">
        <v>5</v>
      </c>
      <c r="E144" s="243"/>
      <c r="F144" s="243"/>
      <c r="G144" s="252">
        <v>3</v>
      </c>
      <c r="H144" s="221">
        <f>G144*30</f>
        <v>90</v>
      </c>
      <c r="I144" s="464">
        <v>12</v>
      </c>
      <c r="J144" s="93" t="s">
        <v>55</v>
      </c>
      <c r="K144" s="93" t="s">
        <v>257</v>
      </c>
      <c r="L144" s="93"/>
      <c r="M144" s="475">
        <f>H144-I144</f>
        <v>78</v>
      </c>
      <c r="N144" s="256"/>
      <c r="O144" s="1532"/>
      <c r="P144" s="1533"/>
      <c r="Q144" s="90"/>
      <c r="R144" s="1532"/>
      <c r="S144" s="1533"/>
      <c r="T144" s="87" t="s">
        <v>163</v>
      </c>
      <c r="U144" s="5"/>
      <c r="V144" s="107"/>
    </row>
    <row r="145" spans="1:22" s="78" customFormat="1" ht="32.25" thickBot="1">
      <c r="A145" s="479" t="s">
        <v>178</v>
      </c>
      <c r="B145" s="505" t="s">
        <v>342</v>
      </c>
      <c r="C145" s="203"/>
      <c r="D145" s="443">
        <v>6</v>
      </c>
      <c r="E145" s="243"/>
      <c r="F145" s="510"/>
      <c r="G145" s="28">
        <v>3</v>
      </c>
      <c r="H145" s="221">
        <f>G145*30</f>
        <v>90</v>
      </c>
      <c r="I145" s="464">
        <v>12</v>
      </c>
      <c r="J145" s="93" t="s">
        <v>55</v>
      </c>
      <c r="K145" s="93" t="s">
        <v>257</v>
      </c>
      <c r="L145" s="93"/>
      <c r="M145" s="475">
        <f>H145-I145</f>
        <v>78</v>
      </c>
      <c r="N145" s="25"/>
      <c r="O145" s="1578"/>
      <c r="P145" s="1579"/>
      <c r="Q145" s="96"/>
      <c r="R145" s="1538"/>
      <c r="S145" s="1539"/>
      <c r="T145" s="497"/>
      <c r="U145" s="87" t="s">
        <v>163</v>
      </c>
      <c r="V145" s="267"/>
    </row>
    <row r="146" spans="1:34" ht="16.5" thickBot="1">
      <c r="A146" s="1625" t="s">
        <v>152</v>
      </c>
      <c r="B146" s="1626"/>
      <c r="C146" s="1626"/>
      <c r="D146" s="1626"/>
      <c r="E146" s="1626"/>
      <c r="F146" s="1627"/>
      <c r="G146" s="280">
        <f>G101+G104+G107+G110+G111+G114+G118+G121+G124+G128+G129+G133+G134+G139+G140+G141</f>
        <v>83.5</v>
      </c>
      <c r="H146" s="361">
        <f>PRODUCT(G146,30)</f>
        <v>2505</v>
      </c>
      <c r="I146" s="269"/>
      <c r="J146" s="269"/>
      <c r="K146" s="283"/>
      <c r="L146" s="283"/>
      <c r="M146" s="365"/>
      <c r="N146" s="366"/>
      <c r="O146" s="1551"/>
      <c r="P146" s="1552"/>
      <c r="Q146" s="274"/>
      <c r="R146" s="1534"/>
      <c r="S146" s="1535"/>
      <c r="T146" s="27"/>
      <c r="U146" s="26"/>
      <c r="V146" s="584"/>
      <c r="AB146" s="33">
        <f>30*G146</f>
        <v>2505</v>
      </c>
      <c r="AH146" s="33">
        <f>30*G146</f>
        <v>2505</v>
      </c>
    </row>
    <row r="147" spans="1:34" ht="16.5" thickBot="1">
      <c r="A147" s="1628" t="s">
        <v>61</v>
      </c>
      <c r="B147" s="1629"/>
      <c r="C147" s="1629"/>
      <c r="D147" s="1629"/>
      <c r="E147" s="1629"/>
      <c r="F147" s="1630"/>
      <c r="G147" s="268">
        <f>G125+G132+G122+G119+G115+G108+G105+G102</f>
        <v>17</v>
      </c>
      <c r="H147" s="361">
        <f>PRODUCT(G147,30)</f>
        <v>510</v>
      </c>
      <c r="I147" s="511"/>
      <c r="J147" s="367"/>
      <c r="K147" s="367"/>
      <c r="L147" s="367"/>
      <c r="M147" s="368"/>
      <c r="N147" s="271"/>
      <c r="O147" s="1573"/>
      <c r="P147" s="1574"/>
      <c r="Q147" s="272"/>
      <c r="R147" s="1577"/>
      <c r="S147" s="1565"/>
      <c r="T147" s="277"/>
      <c r="U147" s="278"/>
      <c r="V147" s="512"/>
      <c r="AB147" s="33">
        <f>30*G147</f>
        <v>510</v>
      </c>
      <c r="AH147" s="33">
        <f>30*G147</f>
        <v>510</v>
      </c>
    </row>
    <row r="148" spans="1:34" ht="16.5" thickBot="1">
      <c r="A148" s="1635" t="s">
        <v>153</v>
      </c>
      <c r="B148" s="1636"/>
      <c r="C148" s="1636"/>
      <c r="D148" s="1636"/>
      <c r="E148" s="1636"/>
      <c r="F148" s="1637"/>
      <c r="G148" s="268">
        <f>G103+G106+G109+G110+G112+G113+G116+G117+G120+G123+G126+G127+G128+G130+G133+G136+G137+G139+G140+G141</f>
        <v>66.5</v>
      </c>
      <c r="H148" s="361">
        <f>PRODUCT(G148,30)</f>
        <v>1995</v>
      </c>
      <c r="I148" s="513">
        <f>SUM(I101:I137,I139:I141)</f>
        <v>176</v>
      </c>
      <c r="J148" s="513">
        <f>SUM(J101:J137,J139:J141)</f>
        <v>100</v>
      </c>
      <c r="K148" s="632" t="s">
        <v>344</v>
      </c>
      <c r="L148" s="632" t="s">
        <v>345</v>
      </c>
      <c r="M148" s="631">
        <f>SUM(M101:M137,M139:M141)</f>
        <v>1804</v>
      </c>
      <c r="N148" s="514"/>
      <c r="O148" s="2047" t="s">
        <v>36</v>
      </c>
      <c r="P148" s="2048"/>
      <c r="Q148" s="792" t="s">
        <v>346</v>
      </c>
      <c r="R148" s="2047" t="s">
        <v>347</v>
      </c>
      <c r="S148" s="2048"/>
      <c r="T148" s="792" t="s">
        <v>348</v>
      </c>
      <c r="U148" s="793" t="s">
        <v>271</v>
      </c>
      <c r="V148" s="515"/>
      <c r="AB148" s="33">
        <f>30*G148</f>
        <v>1995</v>
      </c>
      <c r="AH148" s="33">
        <f>30*G148</f>
        <v>1995</v>
      </c>
    </row>
    <row r="149" spans="1:22" ht="15.75">
      <c r="A149" s="1678" t="s">
        <v>227</v>
      </c>
      <c r="B149" s="1599"/>
      <c r="C149" s="1599"/>
      <c r="D149" s="1599"/>
      <c r="E149" s="1599"/>
      <c r="F149" s="1599"/>
      <c r="G149" s="1599"/>
      <c r="H149" s="1599"/>
      <c r="I149" s="1599"/>
      <c r="J149" s="1599"/>
      <c r="K149" s="1599"/>
      <c r="L149" s="1599"/>
      <c r="M149" s="1599"/>
      <c r="N149" s="1599"/>
      <c r="O149" s="1599"/>
      <c r="P149" s="1599"/>
      <c r="Q149" s="1599"/>
      <c r="R149" s="1599"/>
      <c r="S149" s="1599"/>
      <c r="T149" s="1599"/>
      <c r="U149" s="1599"/>
      <c r="V149" s="1679"/>
    </row>
    <row r="150" spans="1:35" ht="47.25">
      <c r="A150" s="198"/>
      <c r="B150" s="803" t="s">
        <v>349</v>
      </c>
      <c r="C150" s="143">
        <v>3</v>
      </c>
      <c r="D150" s="143">
        <v>1.5</v>
      </c>
      <c r="E150" s="143">
        <v>1.5</v>
      </c>
      <c r="F150" s="143"/>
      <c r="G150" s="198">
        <v>3</v>
      </c>
      <c r="H150" s="796">
        <f aca="true" t="shared" si="8" ref="H150:H168">G150*30</f>
        <v>90</v>
      </c>
      <c r="I150" s="198"/>
      <c r="J150" s="198"/>
      <c r="K150" s="198"/>
      <c r="L150" s="198"/>
      <c r="M150" s="198"/>
      <c r="N150" s="198"/>
      <c r="O150" s="1569"/>
      <c r="P150" s="2088"/>
      <c r="Q150" s="198"/>
      <c r="R150" s="1569"/>
      <c r="S150" s="2088"/>
      <c r="T150" s="198"/>
      <c r="U150" s="198"/>
      <c r="V150" s="198"/>
      <c r="AB150" s="808"/>
      <c r="AH150" s="78" t="s">
        <v>315</v>
      </c>
      <c r="AI150" s="809">
        <f>SUMIF(AG$150:AG$197,1,G$150:G$197)</f>
        <v>4.5</v>
      </c>
    </row>
    <row r="151" spans="1:35" ht="15.75">
      <c r="A151" s="198"/>
      <c r="B151" s="804" t="s">
        <v>41</v>
      </c>
      <c r="C151" s="143"/>
      <c r="D151" s="143"/>
      <c r="E151" s="143"/>
      <c r="F151" s="143"/>
      <c r="G151" s="198">
        <v>1.5</v>
      </c>
      <c r="H151" s="796">
        <f t="shared" si="8"/>
        <v>45</v>
      </c>
      <c r="I151" s="198"/>
      <c r="J151" s="198"/>
      <c r="K151" s="198"/>
      <c r="L151" s="198"/>
      <c r="M151" s="198"/>
      <c r="N151" s="198"/>
      <c r="O151" s="1569"/>
      <c r="P151" s="2088"/>
      <c r="Q151" s="198"/>
      <c r="R151" s="1569"/>
      <c r="S151" s="2088"/>
      <c r="T151" s="198"/>
      <c r="U151" s="198"/>
      <c r="V151" s="198"/>
      <c r="AB151" s="808"/>
      <c r="AH151" s="78" t="s">
        <v>316</v>
      </c>
      <c r="AI151" s="809">
        <f>SUMIF(AG$150:AG$197,2,G$150:G$197)</f>
        <v>39.5</v>
      </c>
    </row>
    <row r="152" spans="1:35" ht="15.75">
      <c r="A152" s="229"/>
      <c r="B152" s="805" t="s">
        <v>42</v>
      </c>
      <c r="C152" s="918"/>
      <c r="D152" s="919"/>
      <c r="E152" s="919"/>
      <c r="F152" s="919"/>
      <c r="G152" s="30">
        <v>1.5</v>
      </c>
      <c r="H152" s="796">
        <f t="shared" si="8"/>
        <v>45</v>
      </c>
      <c r="I152" s="229">
        <v>8</v>
      </c>
      <c r="J152" s="797" t="s">
        <v>256</v>
      </c>
      <c r="K152" s="229" t="s">
        <v>256</v>
      </c>
      <c r="L152" s="798"/>
      <c r="M152" s="799">
        <f>H152-I152</f>
        <v>37</v>
      </c>
      <c r="N152" s="800"/>
      <c r="O152" s="2089"/>
      <c r="P152" s="1753"/>
      <c r="Q152" s="800"/>
      <c r="R152" s="2089"/>
      <c r="S152" s="1753"/>
      <c r="T152" s="802" t="s">
        <v>257</v>
      </c>
      <c r="U152" s="229"/>
      <c r="V152" s="801"/>
      <c r="AB152" s="808"/>
      <c r="AG152" s="33">
        <v>3</v>
      </c>
      <c r="AH152" s="78" t="s">
        <v>22</v>
      </c>
      <c r="AI152" s="809">
        <f>SUMIF(AG$150:AG$197,3,G$150:G$197)</f>
        <v>30</v>
      </c>
    </row>
    <row r="153" spans="1:35" ht="31.5">
      <c r="A153" s="198"/>
      <c r="B153" s="415" t="s">
        <v>229</v>
      </c>
      <c r="C153" s="920">
        <v>4.5</v>
      </c>
      <c r="D153" s="921"/>
      <c r="E153" s="921">
        <v>4.5</v>
      </c>
      <c r="F153" s="921"/>
      <c r="G153" s="698">
        <v>4.5</v>
      </c>
      <c r="H153" s="634">
        <f t="shared" si="8"/>
        <v>135</v>
      </c>
      <c r="I153" s="635">
        <v>16</v>
      </c>
      <c r="J153" s="636" t="s">
        <v>266</v>
      </c>
      <c r="K153" s="635" t="s">
        <v>256</v>
      </c>
      <c r="L153" s="637" t="s">
        <v>265</v>
      </c>
      <c r="M153" s="638">
        <f>H153-I153</f>
        <v>119</v>
      </c>
      <c r="N153" s="407"/>
      <c r="O153" s="1569"/>
      <c r="P153" s="1570"/>
      <c r="Q153" s="407"/>
      <c r="R153" s="1569"/>
      <c r="S153" s="1570"/>
      <c r="T153" s="407"/>
      <c r="U153" s="93" t="s">
        <v>162</v>
      </c>
      <c r="V153" s="371"/>
      <c r="AB153" s="808"/>
      <c r="AG153" s="33">
        <v>3</v>
      </c>
      <c r="AH153" s="78"/>
      <c r="AI153" s="809">
        <f>SUM(AI150:AI152)</f>
        <v>74</v>
      </c>
    </row>
    <row r="154" spans="1:28" ht="31.5">
      <c r="A154" s="198"/>
      <c r="B154" s="415" t="s">
        <v>230</v>
      </c>
      <c r="C154" s="922">
        <v>5</v>
      </c>
      <c r="D154" s="923">
        <v>1</v>
      </c>
      <c r="E154" s="923">
        <v>4</v>
      </c>
      <c r="F154" s="924"/>
      <c r="G154" s="698">
        <v>5</v>
      </c>
      <c r="H154" s="402">
        <f t="shared" si="8"/>
        <v>150</v>
      </c>
      <c r="I154" s="635"/>
      <c r="J154" s="635"/>
      <c r="K154" s="639"/>
      <c r="L154" s="640"/>
      <c r="M154" s="638"/>
      <c r="N154" s="407"/>
      <c r="O154" s="1569"/>
      <c r="P154" s="1570"/>
      <c r="Q154" s="407"/>
      <c r="R154" s="1569"/>
      <c r="S154" s="1570"/>
      <c r="T154" s="407"/>
      <c r="U154" s="198"/>
      <c r="V154" s="371"/>
      <c r="AB154" s="808"/>
    </row>
    <row r="155" spans="1:28" ht="15.75">
      <c r="A155" s="198"/>
      <c r="B155" s="416" t="s">
        <v>41</v>
      </c>
      <c r="C155" s="922"/>
      <c r="D155" s="923"/>
      <c r="E155" s="923"/>
      <c r="F155" s="924"/>
      <c r="G155" s="699">
        <v>1</v>
      </c>
      <c r="H155" s="258">
        <f t="shared" si="8"/>
        <v>30</v>
      </c>
      <c r="I155" s="635"/>
      <c r="J155" s="635"/>
      <c r="K155" s="635"/>
      <c r="L155" s="635"/>
      <c r="M155" s="638"/>
      <c r="N155" s="407"/>
      <c r="O155" s="1569"/>
      <c r="P155" s="1570"/>
      <c r="Q155" s="407"/>
      <c r="R155" s="1569"/>
      <c r="S155" s="1570"/>
      <c r="T155" s="407"/>
      <c r="U155" s="198"/>
      <c r="V155" s="371"/>
      <c r="AB155" s="808"/>
    </row>
    <row r="156" spans="1:33" ht="15.75">
      <c r="A156" s="198"/>
      <c r="B156" s="393" t="s">
        <v>42</v>
      </c>
      <c r="C156" s="922"/>
      <c r="D156" s="923"/>
      <c r="E156" s="923"/>
      <c r="F156" s="924"/>
      <c r="G156" s="698">
        <v>4</v>
      </c>
      <c r="H156" s="634">
        <f t="shared" si="8"/>
        <v>120</v>
      </c>
      <c r="I156" s="635">
        <v>16</v>
      </c>
      <c r="J156" s="636" t="s">
        <v>266</v>
      </c>
      <c r="K156" s="635" t="s">
        <v>256</v>
      </c>
      <c r="L156" s="635" t="s">
        <v>265</v>
      </c>
      <c r="M156" s="638">
        <f>H156-I156</f>
        <v>104</v>
      </c>
      <c r="N156" s="407"/>
      <c r="O156" s="1569"/>
      <c r="P156" s="1570"/>
      <c r="Q156" s="407"/>
      <c r="R156" s="1569"/>
      <c r="S156" s="1570"/>
      <c r="T156" s="806" t="s">
        <v>162</v>
      </c>
      <c r="V156" s="371"/>
      <c r="AB156" s="808"/>
      <c r="AG156" s="33">
        <v>3</v>
      </c>
    </row>
    <row r="157" spans="1:28" ht="31.5">
      <c r="A157" s="198"/>
      <c r="B157" s="417" t="s">
        <v>231</v>
      </c>
      <c r="C157" s="922">
        <v>6.5</v>
      </c>
      <c r="D157" s="923">
        <v>1.5</v>
      </c>
      <c r="E157" s="923">
        <v>5</v>
      </c>
      <c r="F157" s="925"/>
      <c r="G157" s="699">
        <v>6.5</v>
      </c>
      <c r="H157" s="402">
        <f t="shared" si="8"/>
        <v>195</v>
      </c>
      <c r="I157" s="198"/>
      <c r="J157" s="198"/>
      <c r="K157" s="198"/>
      <c r="L157" s="198"/>
      <c r="M157" s="412"/>
      <c r="N157" s="407"/>
      <c r="O157" s="1569"/>
      <c r="P157" s="1570"/>
      <c r="Q157" s="407"/>
      <c r="R157" s="1569"/>
      <c r="S157" s="1570"/>
      <c r="T157" s="407"/>
      <c r="U157" s="198"/>
      <c r="V157" s="371"/>
      <c r="AB157" s="808"/>
    </row>
    <row r="158" spans="1:28" ht="15.75">
      <c r="A158" s="198"/>
      <c r="B158" s="416" t="s">
        <v>41</v>
      </c>
      <c r="C158" s="922"/>
      <c r="D158" s="923"/>
      <c r="E158" s="923"/>
      <c r="F158" s="925"/>
      <c r="G158" s="699">
        <v>1.5</v>
      </c>
      <c r="H158" s="258">
        <f t="shared" si="8"/>
        <v>45</v>
      </c>
      <c r="I158" s="198"/>
      <c r="J158" s="198"/>
      <c r="K158" s="198"/>
      <c r="L158" s="198"/>
      <c r="M158" s="412"/>
      <c r="N158" s="407"/>
      <c r="O158" s="1569"/>
      <c r="P158" s="1570"/>
      <c r="Q158" s="407"/>
      <c r="R158" s="1569"/>
      <c r="S158" s="1570"/>
      <c r="T158" s="407"/>
      <c r="U158" s="198"/>
      <c r="V158" s="371"/>
      <c r="AB158" s="808"/>
    </row>
    <row r="159" spans="1:33" ht="15.75">
      <c r="A159" s="198"/>
      <c r="B159" s="393" t="s">
        <v>42</v>
      </c>
      <c r="C159" s="922"/>
      <c r="D159" s="923"/>
      <c r="E159" s="923"/>
      <c r="F159" s="925"/>
      <c r="G159" s="698">
        <v>4</v>
      </c>
      <c r="H159" s="634">
        <f t="shared" si="8"/>
        <v>120</v>
      </c>
      <c r="I159" s="635">
        <v>12</v>
      </c>
      <c r="J159" s="636" t="s">
        <v>350</v>
      </c>
      <c r="K159" s="636" t="s">
        <v>301</v>
      </c>
      <c r="L159" s="635"/>
      <c r="M159" s="638">
        <f>H159-I159</f>
        <v>108</v>
      </c>
      <c r="N159" s="407"/>
      <c r="O159" s="1569"/>
      <c r="P159" s="1570"/>
      <c r="Q159" s="407"/>
      <c r="R159" s="1566" t="s">
        <v>36</v>
      </c>
      <c r="S159" s="1567"/>
      <c r="T159" s="407"/>
      <c r="U159" s="198"/>
      <c r="V159" s="371"/>
      <c r="AB159" s="808"/>
      <c r="AG159" s="33">
        <v>2</v>
      </c>
    </row>
    <row r="160" spans="1:33" ht="15.75">
      <c r="A160" s="198"/>
      <c r="B160" s="415" t="s">
        <v>232</v>
      </c>
      <c r="C160" s="922"/>
      <c r="D160" s="923"/>
      <c r="E160" s="923"/>
      <c r="F160" s="924"/>
      <c r="G160" s="698">
        <v>1</v>
      </c>
      <c r="H160" s="402">
        <f t="shared" si="8"/>
        <v>30</v>
      </c>
      <c r="I160" s="635">
        <v>8</v>
      </c>
      <c r="J160" s="635"/>
      <c r="K160" s="635"/>
      <c r="L160" s="636" t="s">
        <v>35</v>
      </c>
      <c r="M160" s="638">
        <f>H160-I160</f>
        <v>22</v>
      </c>
      <c r="N160" s="407"/>
      <c r="O160" s="1569"/>
      <c r="P160" s="1570"/>
      <c r="Q160" s="407"/>
      <c r="R160" s="1566" t="s">
        <v>35</v>
      </c>
      <c r="S160" s="1567"/>
      <c r="T160" s="407"/>
      <c r="U160" s="198"/>
      <c r="V160" s="371"/>
      <c r="AB160" s="808"/>
      <c r="AG160" s="33">
        <v>2</v>
      </c>
    </row>
    <row r="161" spans="1:28" ht="15.75">
      <c r="A161" s="198"/>
      <c r="B161" s="417" t="s">
        <v>233</v>
      </c>
      <c r="C161" s="922">
        <v>4.5</v>
      </c>
      <c r="D161" s="923">
        <v>2</v>
      </c>
      <c r="E161" s="923">
        <v>2.5</v>
      </c>
      <c r="F161" s="925"/>
      <c r="G161" s="699">
        <v>4.5</v>
      </c>
      <c r="H161" s="402">
        <f t="shared" si="8"/>
        <v>135</v>
      </c>
      <c r="I161" s="198"/>
      <c r="J161" s="198"/>
      <c r="K161" s="198"/>
      <c r="L161" s="198"/>
      <c r="M161" s="412"/>
      <c r="N161" s="407"/>
      <c r="O161" s="1569"/>
      <c r="P161" s="1570"/>
      <c r="Q161" s="407"/>
      <c r="R161" s="1569"/>
      <c r="S161" s="1570"/>
      <c r="T161" s="407"/>
      <c r="U161" s="198"/>
      <c r="V161" s="371"/>
      <c r="AB161" s="808"/>
    </row>
    <row r="162" spans="1:28" ht="15.75">
      <c r="A162" s="198"/>
      <c r="B162" s="416" t="s">
        <v>41</v>
      </c>
      <c r="C162" s="922"/>
      <c r="D162" s="923"/>
      <c r="E162" s="923"/>
      <c r="F162" s="925"/>
      <c r="G162" s="699">
        <v>2</v>
      </c>
      <c r="H162" s="402">
        <f t="shared" si="8"/>
        <v>60</v>
      </c>
      <c r="I162" s="198"/>
      <c r="J162" s="198"/>
      <c r="K162" s="198"/>
      <c r="L162" s="198"/>
      <c r="M162" s="412"/>
      <c r="N162" s="407"/>
      <c r="O162" s="1569"/>
      <c r="P162" s="1570"/>
      <c r="Q162" s="407"/>
      <c r="R162" s="1569"/>
      <c r="S162" s="1570"/>
      <c r="T162" s="407"/>
      <c r="U162" s="198"/>
      <c r="V162" s="371"/>
      <c r="AB162" s="808"/>
    </row>
    <row r="163" spans="1:33" ht="15.75">
      <c r="A163" s="198"/>
      <c r="B163" s="393" t="s">
        <v>42</v>
      </c>
      <c r="C163" s="922"/>
      <c r="D163" s="923"/>
      <c r="E163" s="923"/>
      <c r="F163" s="925"/>
      <c r="G163" s="698">
        <v>2.5</v>
      </c>
      <c r="H163" s="402">
        <f t="shared" si="8"/>
        <v>75</v>
      </c>
      <c r="I163" s="198">
        <v>12</v>
      </c>
      <c r="J163" s="131" t="s">
        <v>350</v>
      </c>
      <c r="K163" s="198" t="s">
        <v>351</v>
      </c>
      <c r="M163" s="412">
        <f>H163-I163</f>
        <v>63</v>
      </c>
      <c r="N163" s="407"/>
      <c r="O163" s="1569"/>
      <c r="P163" s="1570"/>
      <c r="Q163" s="407"/>
      <c r="R163" s="1566" t="s">
        <v>36</v>
      </c>
      <c r="S163" s="1567"/>
      <c r="T163" s="407"/>
      <c r="U163" s="198"/>
      <c r="V163" s="371"/>
      <c r="AB163" s="808"/>
      <c r="AG163" s="33">
        <v>2</v>
      </c>
    </row>
    <row r="164" spans="1:33" ht="15.75">
      <c r="A164" s="89"/>
      <c r="B164" s="417" t="s">
        <v>239</v>
      </c>
      <c r="C164" s="922">
        <v>4</v>
      </c>
      <c r="D164" s="923"/>
      <c r="E164" s="923">
        <v>4</v>
      </c>
      <c r="F164" s="925"/>
      <c r="G164" s="698">
        <v>4</v>
      </c>
      <c r="H164" s="402">
        <f t="shared" si="8"/>
        <v>120</v>
      </c>
      <c r="I164" s="642">
        <v>8</v>
      </c>
      <c r="J164" s="636" t="s">
        <v>327</v>
      </c>
      <c r="K164" s="642"/>
      <c r="L164" s="636" t="s">
        <v>352</v>
      </c>
      <c r="M164" s="412">
        <f>H164-I164</f>
        <v>112</v>
      </c>
      <c r="N164" s="347"/>
      <c r="O164" s="1569"/>
      <c r="P164" s="1570"/>
      <c r="Q164" s="347"/>
      <c r="R164" s="1566" t="s">
        <v>257</v>
      </c>
      <c r="S164" s="1567"/>
      <c r="T164" s="347"/>
      <c r="U164" s="372"/>
      <c r="V164" s="419"/>
      <c r="AB164" s="808"/>
      <c r="AG164" s="33">
        <v>2</v>
      </c>
    </row>
    <row r="165" spans="1:28" ht="31.5">
      <c r="A165" s="89"/>
      <c r="B165" s="415" t="s">
        <v>234</v>
      </c>
      <c r="C165" s="922">
        <v>8.5</v>
      </c>
      <c r="D165" s="923">
        <v>2.5</v>
      </c>
      <c r="E165" s="923">
        <v>6</v>
      </c>
      <c r="F165" s="924"/>
      <c r="G165" s="699">
        <v>8.5</v>
      </c>
      <c r="H165" s="402">
        <f t="shared" si="8"/>
        <v>255</v>
      </c>
      <c r="I165" s="198"/>
      <c r="J165" s="198"/>
      <c r="K165" s="198"/>
      <c r="L165" s="198"/>
      <c r="M165" s="412"/>
      <c r="N165" s="407"/>
      <c r="O165" s="1569"/>
      <c r="P165" s="1570"/>
      <c r="Q165" s="407"/>
      <c r="R165" s="1569"/>
      <c r="S165" s="1570"/>
      <c r="T165" s="407"/>
      <c r="U165" s="198"/>
      <c r="V165" s="371"/>
      <c r="AB165" s="808"/>
    </row>
    <row r="166" spans="1:28" ht="15.75">
      <c r="A166" s="89"/>
      <c r="B166" s="416" t="s">
        <v>41</v>
      </c>
      <c r="C166" s="922"/>
      <c r="D166" s="923"/>
      <c r="E166" s="923"/>
      <c r="F166" s="924"/>
      <c r="G166" s="699">
        <v>2.5</v>
      </c>
      <c r="H166" s="402">
        <f t="shared" si="8"/>
        <v>75</v>
      </c>
      <c r="I166" s="198"/>
      <c r="J166" s="198"/>
      <c r="K166" s="198"/>
      <c r="L166" s="198"/>
      <c r="M166" s="412"/>
      <c r="N166" s="407"/>
      <c r="O166" s="1569"/>
      <c r="P166" s="1570"/>
      <c r="Q166" s="407"/>
      <c r="R166" s="1569"/>
      <c r="S166" s="1570"/>
      <c r="T166" s="407"/>
      <c r="U166" s="198"/>
      <c r="V166" s="371"/>
      <c r="AB166" s="808"/>
    </row>
    <row r="167" spans="1:28" ht="15.75">
      <c r="A167" s="89"/>
      <c r="B167" s="393" t="s">
        <v>42</v>
      </c>
      <c r="C167" s="922"/>
      <c r="D167" s="923"/>
      <c r="E167" s="923"/>
      <c r="F167" s="925"/>
      <c r="G167" s="698">
        <v>6</v>
      </c>
      <c r="H167" s="402">
        <f t="shared" si="8"/>
        <v>180</v>
      </c>
      <c r="I167" s="198"/>
      <c r="J167" s="131"/>
      <c r="K167" s="131"/>
      <c r="L167" s="198"/>
      <c r="M167" s="412"/>
      <c r="N167" s="407"/>
      <c r="O167" s="1569"/>
      <c r="P167" s="1570"/>
      <c r="Q167" s="407"/>
      <c r="R167" s="1569"/>
      <c r="S167" s="1570"/>
      <c r="T167" s="93"/>
      <c r="U167" s="198"/>
      <c r="V167" s="371"/>
      <c r="AB167" s="808"/>
    </row>
    <row r="168" spans="1:33" ht="15.75">
      <c r="A168" s="89"/>
      <c r="B168" s="415" t="s">
        <v>235</v>
      </c>
      <c r="C168" s="922"/>
      <c r="D168" s="923"/>
      <c r="E168" s="923"/>
      <c r="F168" s="143"/>
      <c r="G168" s="807">
        <v>5</v>
      </c>
      <c r="H168" s="402">
        <f t="shared" si="8"/>
        <v>150</v>
      </c>
      <c r="I168" s="635">
        <v>16</v>
      </c>
      <c r="J168" s="635" t="s">
        <v>257</v>
      </c>
      <c r="K168" s="636" t="s">
        <v>35</v>
      </c>
      <c r="L168" s="198"/>
      <c r="M168" s="412">
        <f>H168-I168</f>
        <v>134</v>
      </c>
      <c r="N168" s="407"/>
      <c r="O168" s="1569"/>
      <c r="P168" s="1570"/>
      <c r="Q168" s="407"/>
      <c r="R168" s="1569"/>
      <c r="S168" s="1570"/>
      <c r="T168" s="407"/>
      <c r="U168" s="806" t="s">
        <v>162</v>
      </c>
      <c r="V168" s="371"/>
      <c r="AB168" s="808"/>
      <c r="AG168" s="33">
        <v>3</v>
      </c>
    </row>
    <row r="169" spans="1:33" ht="15.75">
      <c r="A169" s="89"/>
      <c r="B169" s="415" t="s">
        <v>236</v>
      </c>
      <c r="C169" s="922"/>
      <c r="D169" s="923"/>
      <c r="E169" s="923"/>
      <c r="F169" s="924"/>
      <c r="G169" s="807">
        <v>1</v>
      </c>
      <c r="H169" s="634">
        <f>G169*30</f>
        <v>30</v>
      </c>
      <c r="I169" s="635">
        <v>8</v>
      </c>
      <c r="J169" s="635"/>
      <c r="K169" s="635"/>
      <c r="L169" s="636" t="s">
        <v>35</v>
      </c>
      <c r="M169" s="638">
        <f>H169-I169</f>
        <v>22</v>
      </c>
      <c r="N169" s="407"/>
      <c r="O169" s="1569"/>
      <c r="P169" s="1570"/>
      <c r="Q169" s="407"/>
      <c r="R169" s="1569"/>
      <c r="S169" s="1570"/>
      <c r="T169" s="407"/>
      <c r="U169" s="806" t="s">
        <v>35</v>
      </c>
      <c r="V169" s="371"/>
      <c r="AB169" s="808"/>
      <c r="AG169" s="33">
        <v>3</v>
      </c>
    </row>
    <row r="170" spans="1:28" ht="15.75">
      <c r="A170" s="372"/>
      <c r="B170" s="415" t="s">
        <v>179</v>
      </c>
      <c r="C170" s="922">
        <v>3</v>
      </c>
      <c r="D170" s="923">
        <v>0.5</v>
      </c>
      <c r="E170" s="923">
        <v>2.5</v>
      </c>
      <c r="F170" s="924"/>
      <c r="G170" s="665">
        <v>3</v>
      </c>
      <c r="H170" s="402">
        <f aca="true" t="shared" si="9" ref="H170:H192">G170*30</f>
        <v>90</v>
      </c>
      <c r="I170" s="372"/>
      <c r="J170" s="372"/>
      <c r="K170" s="372"/>
      <c r="L170" s="372"/>
      <c r="M170" s="412"/>
      <c r="N170" s="418"/>
      <c r="O170" s="1569"/>
      <c r="P170" s="1570"/>
      <c r="Q170" s="418"/>
      <c r="R170" s="1569"/>
      <c r="S170" s="1570"/>
      <c r="T170" s="418"/>
      <c r="U170" s="372"/>
      <c r="V170" s="419"/>
      <c r="AB170" s="808"/>
    </row>
    <row r="171" spans="1:28" ht="15.75">
      <c r="A171" s="372"/>
      <c r="B171" s="416" t="s">
        <v>41</v>
      </c>
      <c r="C171" s="922"/>
      <c r="D171" s="923"/>
      <c r="E171" s="923"/>
      <c r="F171" s="924"/>
      <c r="G171" s="665">
        <v>0.5</v>
      </c>
      <c r="H171" s="258">
        <f t="shared" si="9"/>
        <v>15</v>
      </c>
      <c r="I171" s="372"/>
      <c r="J171" s="372"/>
      <c r="K171" s="372"/>
      <c r="L171" s="372"/>
      <c r="M171" s="412"/>
      <c r="N171" s="418"/>
      <c r="O171" s="1569"/>
      <c r="P171" s="1570"/>
      <c r="Q171" s="418"/>
      <c r="R171" s="1569"/>
      <c r="S171" s="1570"/>
      <c r="T171" s="418"/>
      <c r="U171" s="372"/>
      <c r="V171" s="419"/>
      <c r="AB171" s="808"/>
    </row>
    <row r="172" spans="1:33" ht="15.75">
      <c r="A172" s="372"/>
      <c r="B172" s="393" t="s">
        <v>76</v>
      </c>
      <c r="C172" s="922"/>
      <c r="D172" s="926"/>
      <c r="E172" s="926"/>
      <c r="F172" s="927"/>
      <c r="G172" s="660">
        <v>2.5</v>
      </c>
      <c r="H172" s="402">
        <f t="shared" si="9"/>
        <v>75</v>
      </c>
      <c r="I172" s="374">
        <v>8</v>
      </c>
      <c r="J172" s="374" t="s">
        <v>256</v>
      </c>
      <c r="K172" s="374" t="s">
        <v>37</v>
      </c>
      <c r="L172" s="372"/>
      <c r="M172" s="412">
        <f>H172-I172</f>
        <v>67</v>
      </c>
      <c r="N172" s="418"/>
      <c r="O172" s="1569"/>
      <c r="P172" s="1570"/>
      <c r="Q172" s="93" t="s">
        <v>35</v>
      </c>
      <c r="R172" s="1569"/>
      <c r="S172" s="1570"/>
      <c r="T172" s="418"/>
      <c r="U172" s="372"/>
      <c r="V172" s="419"/>
      <c r="AB172" s="808"/>
      <c r="AG172" s="33">
        <v>2</v>
      </c>
    </row>
    <row r="173" spans="1:28" ht="31.5">
      <c r="A173" s="372"/>
      <c r="B173" s="417" t="s">
        <v>237</v>
      </c>
      <c r="C173" s="928">
        <v>6</v>
      </c>
      <c r="D173" s="926">
        <v>1</v>
      </c>
      <c r="E173" s="926">
        <v>5</v>
      </c>
      <c r="F173" s="143"/>
      <c r="G173" s="698">
        <v>6</v>
      </c>
      <c r="H173" s="402">
        <f t="shared" si="9"/>
        <v>180</v>
      </c>
      <c r="I173" s="375"/>
      <c r="J173" s="372"/>
      <c r="K173" s="372"/>
      <c r="L173" s="372"/>
      <c r="M173" s="412"/>
      <c r="N173" s="418"/>
      <c r="O173" s="1569"/>
      <c r="P173" s="1570"/>
      <c r="Q173" s="418"/>
      <c r="R173" s="1569"/>
      <c r="S173" s="1570"/>
      <c r="T173" s="418"/>
      <c r="U173" s="372"/>
      <c r="V173" s="419"/>
      <c r="AB173" s="808"/>
    </row>
    <row r="174" spans="1:28" ht="15.75">
      <c r="A174" s="372"/>
      <c r="B174" s="416" t="s">
        <v>41</v>
      </c>
      <c r="C174" s="922"/>
      <c r="D174" s="923"/>
      <c r="E174" s="923"/>
      <c r="F174" s="925"/>
      <c r="G174" s="699">
        <v>1</v>
      </c>
      <c r="H174" s="258">
        <f t="shared" si="9"/>
        <v>30</v>
      </c>
      <c r="I174" s="375"/>
      <c r="J174" s="372"/>
      <c r="K174" s="372"/>
      <c r="L174" s="372"/>
      <c r="M174" s="412"/>
      <c r="N174" s="418"/>
      <c r="O174" s="1569"/>
      <c r="P174" s="1570"/>
      <c r="Q174" s="418"/>
      <c r="R174" s="1569"/>
      <c r="S174" s="1570"/>
      <c r="T174" s="418"/>
      <c r="U174" s="372"/>
      <c r="V174" s="419"/>
      <c r="AB174" s="808"/>
    </row>
    <row r="175" spans="1:33" ht="15.75">
      <c r="A175" s="372"/>
      <c r="B175" s="393" t="s">
        <v>42</v>
      </c>
      <c r="C175" s="928"/>
      <c r="D175" s="926"/>
      <c r="E175" s="926"/>
      <c r="F175" s="927"/>
      <c r="G175" s="698">
        <v>5</v>
      </c>
      <c r="H175" s="402">
        <f t="shared" si="9"/>
        <v>150</v>
      </c>
      <c r="I175" s="644">
        <v>12</v>
      </c>
      <c r="J175" s="636" t="s">
        <v>350</v>
      </c>
      <c r="K175" s="636" t="s">
        <v>301</v>
      </c>
      <c r="L175" s="635">
        <v>0</v>
      </c>
      <c r="M175" s="412">
        <f>H175-I175</f>
        <v>138</v>
      </c>
      <c r="N175" s="418"/>
      <c r="O175" s="1569"/>
      <c r="P175" s="1570"/>
      <c r="Q175" s="418"/>
      <c r="R175" s="1566" t="s">
        <v>36</v>
      </c>
      <c r="S175" s="1568"/>
      <c r="T175" s="418"/>
      <c r="U175" s="372"/>
      <c r="V175" s="419"/>
      <c r="AB175" s="808"/>
      <c r="AG175" s="33">
        <v>2</v>
      </c>
    </row>
    <row r="176" spans="1:28" ht="15.75">
      <c r="A176" s="372"/>
      <c r="B176" s="516" t="s">
        <v>238</v>
      </c>
      <c r="C176" s="922">
        <v>3</v>
      </c>
      <c r="D176" s="923">
        <v>0.5</v>
      </c>
      <c r="E176" s="923">
        <v>2.5</v>
      </c>
      <c r="F176" s="925"/>
      <c r="G176" s="699">
        <v>3</v>
      </c>
      <c r="H176" s="402">
        <f t="shared" si="9"/>
        <v>90</v>
      </c>
      <c r="I176" s="375"/>
      <c r="J176" s="517"/>
      <c r="K176" s="372"/>
      <c r="L176" s="372"/>
      <c r="M176" s="412"/>
      <c r="N176" s="418"/>
      <c r="O176" s="1569"/>
      <c r="P176" s="1570"/>
      <c r="Q176" s="418"/>
      <c r="R176" s="1559"/>
      <c r="S176" s="1560"/>
      <c r="T176" s="418"/>
      <c r="U176" s="372"/>
      <c r="V176" s="419"/>
      <c r="AB176" s="808"/>
    </row>
    <row r="177" spans="1:28" ht="15.75">
      <c r="A177" s="372"/>
      <c r="B177" s="416" t="s">
        <v>41</v>
      </c>
      <c r="C177" s="922"/>
      <c r="D177" s="923"/>
      <c r="E177" s="923"/>
      <c r="F177" s="925"/>
      <c r="G177" s="699">
        <v>0.5</v>
      </c>
      <c r="H177" s="402">
        <f t="shared" si="9"/>
        <v>15</v>
      </c>
      <c r="I177" s="375"/>
      <c r="J177" s="517"/>
      <c r="K177" s="372"/>
      <c r="L177" s="372"/>
      <c r="M177" s="412"/>
      <c r="N177" s="418"/>
      <c r="O177" s="1569"/>
      <c r="P177" s="1570"/>
      <c r="Q177" s="418"/>
      <c r="R177" s="1559"/>
      <c r="S177" s="1560"/>
      <c r="T177" s="418"/>
      <c r="U177" s="372"/>
      <c r="V177" s="419"/>
      <c r="AB177" s="808"/>
    </row>
    <row r="178" spans="1:33" ht="15.75">
      <c r="A178" s="372"/>
      <c r="B178" s="393" t="s">
        <v>42</v>
      </c>
      <c r="C178" s="922"/>
      <c r="D178" s="923"/>
      <c r="E178" s="923"/>
      <c r="F178" s="925"/>
      <c r="G178" s="698">
        <v>2.5</v>
      </c>
      <c r="H178" s="402">
        <f t="shared" si="9"/>
        <v>75</v>
      </c>
      <c r="I178" s="374">
        <v>8</v>
      </c>
      <c r="J178" s="374" t="s">
        <v>256</v>
      </c>
      <c r="K178" s="374" t="s">
        <v>256</v>
      </c>
      <c r="L178" s="372"/>
      <c r="M178" s="412">
        <f>H178-I178</f>
        <v>67</v>
      </c>
      <c r="N178" s="418"/>
      <c r="O178" s="1569"/>
      <c r="P178" s="1570"/>
      <c r="Q178" s="418"/>
      <c r="R178" s="1559"/>
      <c r="S178" s="1560"/>
      <c r="T178" s="93" t="s">
        <v>257</v>
      </c>
      <c r="U178" s="372"/>
      <c r="V178" s="419"/>
      <c r="AB178" s="808"/>
      <c r="AG178" s="33">
        <v>3</v>
      </c>
    </row>
    <row r="179" spans="1:33" ht="15.75">
      <c r="A179" s="372"/>
      <c r="B179" s="415" t="s">
        <v>240</v>
      </c>
      <c r="C179" s="922">
        <v>4.5</v>
      </c>
      <c r="D179" s="923"/>
      <c r="E179" s="923">
        <v>4.5</v>
      </c>
      <c r="F179" s="924"/>
      <c r="G179" s="28">
        <v>4.5</v>
      </c>
      <c r="H179" s="402">
        <f t="shared" si="9"/>
        <v>135</v>
      </c>
      <c r="I179" s="644">
        <v>16</v>
      </c>
      <c r="J179" s="636" t="s">
        <v>36</v>
      </c>
      <c r="K179" s="644" t="s">
        <v>256</v>
      </c>
      <c r="L179" s="372"/>
      <c r="M179" s="412">
        <f>H179-I179</f>
        <v>119</v>
      </c>
      <c r="N179" s="418"/>
      <c r="O179" s="1569"/>
      <c r="P179" s="1570"/>
      <c r="Q179" s="418"/>
      <c r="R179" s="1559"/>
      <c r="S179" s="1560"/>
      <c r="T179" s="418"/>
      <c r="U179" s="93" t="s">
        <v>162</v>
      </c>
      <c r="V179" s="419"/>
      <c r="AB179" s="808"/>
      <c r="AG179" s="33">
        <v>3</v>
      </c>
    </row>
    <row r="180" spans="1:28" ht="31.5">
      <c r="A180" s="372"/>
      <c r="B180" s="516" t="s">
        <v>241</v>
      </c>
      <c r="C180" s="922">
        <v>8</v>
      </c>
      <c r="D180" s="923">
        <v>3</v>
      </c>
      <c r="E180" s="923">
        <v>5</v>
      </c>
      <c r="F180" s="925"/>
      <c r="G180" s="699">
        <v>8</v>
      </c>
      <c r="H180" s="402">
        <f t="shared" si="9"/>
        <v>240</v>
      </c>
      <c r="I180" s="375"/>
      <c r="J180" s="517"/>
      <c r="K180" s="372"/>
      <c r="L180" s="372"/>
      <c r="M180" s="412"/>
      <c r="N180" s="418"/>
      <c r="O180" s="1569"/>
      <c r="P180" s="1570"/>
      <c r="Q180" s="418"/>
      <c r="R180" s="1559"/>
      <c r="S180" s="1560"/>
      <c r="T180" s="418"/>
      <c r="U180" s="372"/>
      <c r="V180" s="419"/>
      <c r="AB180" s="808"/>
    </row>
    <row r="181" spans="1:28" ht="15.75">
      <c r="A181" s="372"/>
      <c r="B181" s="518" t="s">
        <v>41</v>
      </c>
      <c r="C181" s="922"/>
      <c r="D181" s="923"/>
      <c r="E181" s="923"/>
      <c r="F181" s="925"/>
      <c r="G181" s="699">
        <v>3</v>
      </c>
      <c r="H181" s="402">
        <f t="shared" si="9"/>
        <v>90</v>
      </c>
      <c r="I181" s="375"/>
      <c r="J181" s="517"/>
      <c r="K181" s="372"/>
      <c r="L181" s="372"/>
      <c r="M181" s="412"/>
      <c r="N181" s="418"/>
      <c r="O181" s="1569"/>
      <c r="P181" s="1570"/>
      <c r="Q181" s="418"/>
      <c r="R181" s="1559"/>
      <c r="S181" s="1560"/>
      <c r="T181" s="418"/>
      <c r="U181" s="372"/>
      <c r="V181" s="419"/>
      <c r="AB181" s="808"/>
    </row>
    <row r="182" spans="1:33" ht="15.75">
      <c r="A182" s="372"/>
      <c r="B182" s="393" t="s">
        <v>42</v>
      </c>
      <c r="C182" s="922"/>
      <c r="D182" s="923"/>
      <c r="E182" s="923"/>
      <c r="F182" s="925"/>
      <c r="G182" s="698">
        <v>5</v>
      </c>
      <c r="H182" s="634">
        <f t="shared" si="9"/>
        <v>150</v>
      </c>
      <c r="I182" s="644">
        <v>12</v>
      </c>
      <c r="J182" s="636" t="s">
        <v>350</v>
      </c>
      <c r="K182" s="636" t="s">
        <v>301</v>
      </c>
      <c r="L182" s="645"/>
      <c r="M182" s="638">
        <f>H182-I182</f>
        <v>138</v>
      </c>
      <c r="N182" s="418"/>
      <c r="O182" s="1569"/>
      <c r="P182" s="1570"/>
      <c r="Q182" s="93" t="s">
        <v>36</v>
      </c>
      <c r="R182" s="1559"/>
      <c r="S182" s="1560"/>
      <c r="T182" s="418"/>
      <c r="U182" s="372"/>
      <c r="V182" s="419"/>
      <c r="AB182" s="808"/>
      <c r="AG182" s="33">
        <v>2</v>
      </c>
    </row>
    <row r="183" spans="1:28" ht="31.5">
      <c r="A183" s="89"/>
      <c r="B183" s="516" t="s">
        <v>242</v>
      </c>
      <c r="C183" s="922">
        <v>8</v>
      </c>
      <c r="D183" s="923">
        <v>3</v>
      </c>
      <c r="E183" s="923">
        <v>5</v>
      </c>
      <c r="F183" s="925"/>
      <c r="G183" s="665">
        <v>8</v>
      </c>
      <c r="H183" s="258">
        <f t="shared" si="9"/>
        <v>240</v>
      </c>
      <c r="I183" s="84"/>
      <c r="J183" s="84"/>
      <c r="K183" s="84"/>
      <c r="L183" s="84"/>
      <c r="M183" s="412"/>
      <c r="N183" s="346"/>
      <c r="O183" s="1569"/>
      <c r="P183" s="1570"/>
      <c r="Q183" s="346"/>
      <c r="R183" s="1559"/>
      <c r="S183" s="1560"/>
      <c r="T183" s="346"/>
      <c r="U183" s="372"/>
      <c r="V183" s="419"/>
      <c r="AB183" s="808"/>
    </row>
    <row r="184" spans="1:28" ht="15.75">
      <c r="A184" s="89"/>
      <c r="B184" s="380" t="s">
        <v>41</v>
      </c>
      <c r="C184" s="923"/>
      <c r="D184" s="923"/>
      <c r="E184" s="923"/>
      <c r="F184" s="925"/>
      <c r="G184" s="665">
        <v>3</v>
      </c>
      <c r="H184" s="402">
        <f t="shared" si="9"/>
        <v>90</v>
      </c>
      <c r="I184" s="84"/>
      <c r="J184" s="84"/>
      <c r="K184" s="84"/>
      <c r="L184" s="84"/>
      <c r="M184" s="412"/>
      <c r="N184" s="346"/>
      <c r="O184" s="1569"/>
      <c r="P184" s="1570"/>
      <c r="Q184" s="346"/>
      <c r="R184" s="1559"/>
      <c r="S184" s="1560"/>
      <c r="T184" s="346"/>
      <c r="U184" s="372"/>
      <c r="V184" s="419"/>
      <c r="AB184" s="808"/>
    </row>
    <row r="185" spans="1:33" ht="15.75">
      <c r="A185" s="89"/>
      <c r="B185" s="219" t="s">
        <v>42</v>
      </c>
      <c r="C185" s="923"/>
      <c r="D185" s="923"/>
      <c r="E185" s="923"/>
      <c r="F185" s="925"/>
      <c r="G185" s="660">
        <v>5</v>
      </c>
      <c r="H185" s="402">
        <f t="shared" si="9"/>
        <v>150</v>
      </c>
      <c r="I185" s="642">
        <v>12</v>
      </c>
      <c r="J185" s="636" t="s">
        <v>350</v>
      </c>
      <c r="K185" s="636" t="s">
        <v>301</v>
      </c>
      <c r="L185" s="85"/>
      <c r="M185" s="412">
        <f>H185-I185</f>
        <v>138</v>
      </c>
      <c r="N185" s="347"/>
      <c r="O185" s="1569"/>
      <c r="P185" s="1570"/>
      <c r="Q185" s="93" t="s">
        <v>36</v>
      </c>
      <c r="R185" s="1559"/>
      <c r="S185" s="1560"/>
      <c r="T185" s="346"/>
      <c r="U185" s="372"/>
      <c r="V185" s="419"/>
      <c r="AB185" s="808"/>
      <c r="AG185" s="33">
        <v>2</v>
      </c>
    </row>
    <row r="186" spans="1:28" ht="31.5">
      <c r="A186" s="89"/>
      <c r="B186" s="241" t="s">
        <v>243</v>
      </c>
      <c r="C186" s="923">
        <v>9</v>
      </c>
      <c r="D186" s="923"/>
      <c r="E186" s="923">
        <v>9</v>
      </c>
      <c r="F186" s="925"/>
      <c r="G186" s="699">
        <v>9</v>
      </c>
      <c r="H186" s="402">
        <f t="shared" si="9"/>
        <v>270</v>
      </c>
      <c r="I186" s="84"/>
      <c r="J186" s="84"/>
      <c r="K186" s="84"/>
      <c r="L186" s="84"/>
      <c r="M186" s="412"/>
      <c r="N186" s="346"/>
      <c r="O186" s="1569"/>
      <c r="P186" s="1570"/>
      <c r="Q186" s="346"/>
      <c r="R186" s="1559"/>
      <c r="S186" s="1560"/>
      <c r="T186" s="519"/>
      <c r="U186" s="372"/>
      <c r="V186" s="419"/>
      <c r="AB186" s="808"/>
    </row>
    <row r="187" spans="1:28" ht="15.75" hidden="1">
      <c r="A187" s="89"/>
      <c r="B187" s="646" t="s">
        <v>41</v>
      </c>
      <c r="C187" s="929"/>
      <c r="D187" s="929"/>
      <c r="E187" s="929"/>
      <c r="F187" s="930"/>
      <c r="G187" s="665">
        <v>0</v>
      </c>
      <c r="H187" s="634">
        <f t="shared" si="9"/>
        <v>0</v>
      </c>
      <c r="I187" s="84"/>
      <c r="J187" s="91"/>
      <c r="K187" s="91"/>
      <c r="L187" s="84"/>
      <c r="M187" s="412"/>
      <c r="N187" s="346"/>
      <c r="O187" s="1569"/>
      <c r="P187" s="1570"/>
      <c r="Q187" s="346"/>
      <c r="R187" s="1559"/>
      <c r="S187" s="1560"/>
      <c r="T187" s="519"/>
      <c r="U187" s="372"/>
      <c r="V187" s="419"/>
      <c r="AB187" s="808"/>
    </row>
    <row r="188" spans="1:33" ht="15.75">
      <c r="A188" s="89"/>
      <c r="B188" s="219" t="s">
        <v>244</v>
      </c>
      <c r="C188" s="923"/>
      <c r="D188" s="923"/>
      <c r="E188" s="923"/>
      <c r="F188" s="925"/>
      <c r="G188" s="660">
        <v>4.5</v>
      </c>
      <c r="H188" s="402">
        <f t="shared" si="9"/>
        <v>135</v>
      </c>
      <c r="I188" s="85">
        <v>12</v>
      </c>
      <c r="J188" s="131" t="s">
        <v>257</v>
      </c>
      <c r="K188" s="131" t="s">
        <v>256</v>
      </c>
      <c r="L188" s="85"/>
      <c r="M188" s="412">
        <f>H188-I188</f>
        <v>123</v>
      </c>
      <c r="N188" s="347"/>
      <c r="O188" s="1566" t="s">
        <v>163</v>
      </c>
      <c r="P188" s="1568"/>
      <c r="Q188" s="347"/>
      <c r="R188" s="1559"/>
      <c r="S188" s="1560"/>
      <c r="T188" s="519"/>
      <c r="U188" s="372"/>
      <c r="V188" s="419"/>
      <c r="AB188" s="808"/>
      <c r="AG188" s="33">
        <v>1</v>
      </c>
    </row>
    <row r="189" spans="1:33" ht="15.75">
      <c r="A189" s="89"/>
      <c r="B189" s="219" t="s">
        <v>245</v>
      </c>
      <c r="C189" s="923"/>
      <c r="D189" s="923"/>
      <c r="E189" s="923"/>
      <c r="F189" s="925"/>
      <c r="G189" s="660">
        <v>4.5</v>
      </c>
      <c r="H189" s="402">
        <f t="shared" si="9"/>
        <v>135</v>
      </c>
      <c r="I189" s="85">
        <v>12</v>
      </c>
      <c r="J189" s="636" t="s">
        <v>350</v>
      </c>
      <c r="K189" s="636" t="s">
        <v>301</v>
      </c>
      <c r="L189" s="85"/>
      <c r="M189" s="412">
        <f>H189-I189</f>
        <v>123</v>
      </c>
      <c r="N189" s="347"/>
      <c r="O189" s="1571"/>
      <c r="P189" s="1572"/>
      <c r="Q189" s="93" t="s">
        <v>36</v>
      </c>
      <c r="R189" s="1559"/>
      <c r="S189" s="1560"/>
      <c r="T189" s="519"/>
      <c r="U189" s="372"/>
      <c r="V189" s="419"/>
      <c r="AB189" s="808"/>
      <c r="AG189" s="33">
        <v>2</v>
      </c>
    </row>
    <row r="190" spans="1:28" ht="31.5">
      <c r="A190" s="89"/>
      <c r="B190" s="241" t="s">
        <v>246</v>
      </c>
      <c r="C190" s="923">
        <v>8.5</v>
      </c>
      <c r="D190" s="923">
        <v>2.5</v>
      </c>
      <c r="E190" s="923">
        <v>6</v>
      </c>
      <c r="F190" s="925"/>
      <c r="G190" s="699">
        <v>8.5</v>
      </c>
      <c r="H190" s="402">
        <f t="shared" si="9"/>
        <v>255</v>
      </c>
      <c r="I190" s="85"/>
      <c r="J190" s="85"/>
      <c r="K190" s="85"/>
      <c r="L190" s="85"/>
      <c r="M190" s="412"/>
      <c r="N190" s="347"/>
      <c r="O190" s="1571"/>
      <c r="P190" s="1572"/>
      <c r="Q190" s="347"/>
      <c r="R190" s="1559"/>
      <c r="S190" s="1560"/>
      <c r="T190" s="519"/>
      <c r="U190" s="372"/>
      <c r="V190" s="419"/>
      <c r="AB190" s="808"/>
    </row>
    <row r="191" spans="1:28" ht="15.75">
      <c r="A191" s="89"/>
      <c r="B191" s="380" t="s">
        <v>41</v>
      </c>
      <c r="C191" s="923"/>
      <c r="D191" s="923"/>
      <c r="E191" s="923"/>
      <c r="F191" s="925"/>
      <c r="G191" s="699">
        <v>2.5</v>
      </c>
      <c r="H191" s="402">
        <f t="shared" si="9"/>
        <v>75</v>
      </c>
      <c r="I191" s="85"/>
      <c r="J191" s="85"/>
      <c r="K191" s="85"/>
      <c r="L191" s="85"/>
      <c r="M191" s="412"/>
      <c r="N191" s="347"/>
      <c r="O191" s="1571"/>
      <c r="P191" s="1572"/>
      <c r="Q191" s="347"/>
      <c r="R191" s="1559"/>
      <c r="S191" s="1560"/>
      <c r="T191" s="519"/>
      <c r="U191" s="372"/>
      <c r="V191" s="419"/>
      <c r="AB191" s="808"/>
    </row>
    <row r="192" spans="1:33" ht="15.75">
      <c r="A192" s="89"/>
      <c r="B192" s="219" t="s">
        <v>42</v>
      </c>
      <c r="C192" s="923"/>
      <c r="D192" s="923"/>
      <c r="E192" s="923"/>
      <c r="F192" s="925"/>
      <c r="G192" s="698">
        <v>5</v>
      </c>
      <c r="H192" s="402">
        <f t="shared" si="9"/>
        <v>150</v>
      </c>
      <c r="I192" s="85">
        <v>12</v>
      </c>
      <c r="J192" s="131" t="s">
        <v>350</v>
      </c>
      <c r="K192" s="131" t="s">
        <v>301</v>
      </c>
      <c r="L192" s="85"/>
      <c r="M192" s="412">
        <f>H192-I192</f>
        <v>138</v>
      </c>
      <c r="N192" s="347"/>
      <c r="O192" s="1571"/>
      <c r="P192" s="1572"/>
      <c r="Q192" s="93" t="s">
        <v>36</v>
      </c>
      <c r="R192" s="1559"/>
      <c r="S192" s="1560"/>
      <c r="T192" s="519"/>
      <c r="U192" s="372"/>
      <c r="V192" s="419"/>
      <c r="AB192" s="808"/>
      <c r="AG192" s="33">
        <v>2</v>
      </c>
    </row>
    <row r="193" spans="1:33" ht="15.75">
      <c r="A193" s="89"/>
      <c r="B193" s="241" t="s">
        <v>247</v>
      </c>
      <c r="C193" s="923"/>
      <c r="D193" s="923"/>
      <c r="E193" s="923"/>
      <c r="F193" s="924"/>
      <c r="G193" s="698">
        <v>1</v>
      </c>
      <c r="H193" s="402">
        <f>G193*30</f>
        <v>30</v>
      </c>
      <c r="I193" s="642">
        <v>8</v>
      </c>
      <c r="J193" s="642"/>
      <c r="K193" s="642"/>
      <c r="L193" s="636" t="s">
        <v>35</v>
      </c>
      <c r="M193" s="638">
        <f>H193-I193</f>
        <v>22</v>
      </c>
      <c r="N193" s="347"/>
      <c r="O193" s="1571"/>
      <c r="P193" s="1572"/>
      <c r="Q193" s="93" t="s">
        <v>35</v>
      </c>
      <c r="R193" s="1559"/>
      <c r="S193" s="1560"/>
      <c r="T193" s="519"/>
      <c r="U193" s="372"/>
      <c r="V193" s="419"/>
      <c r="AB193" s="808"/>
      <c r="AG193" s="33">
        <v>2</v>
      </c>
    </row>
    <row r="194" spans="1:28" ht="15.75">
      <c r="A194" s="89"/>
      <c r="B194" s="241" t="s">
        <v>248</v>
      </c>
      <c r="C194" s="926">
        <v>10</v>
      </c>
      <c r="D194" s="926">
        <v>3</v>
      </c>
      <c r="E194" s="926">
        <v>7</v>
      </c>
      <c r="F194" s="927"/>
      <c r="G194" s="699">
        <v>10</v>
      </c>
      <c r="H194" s="402">
        <f>G194*30</f>
        <v>300</v>
      </c>
      <c r="I194" s="85"/>
      <c r="J194" s="85"/>
      <c r="K194" s="85"/>
      <c r="L194" s="85"/>
      <c r="M194" s="412"/>
      <c r="N194" s="347"/>
      <c r="O194" s="1571"/>
      <c r="P194" s="1572"/>
      <c r="Q194" s="347"/>
      <c r="R194" s="1559"/>
      <c r="S194" s="1560"/>
      <c r="T194" s="519"/>
      <c r="U194" s="372"/>
      <c r="V194" s="419"/>
      <c r="AB194" s="808"/>
    </row>
    <row r="195" spans="1:28" ht="15.75">
      <c r="A195" s="89"/>
      <c r="B195" s="380" t="s">
        <v>41</v>
      </c>
      <c r="C195" s="926"/>
      <c r="D195" s="926"/>
      <c r="E195" s="926"/>
      <c r="F195" s="927"/>
      <c r="G195" s="699">
        <v>3</v>
      </c>
      <c r="H195" s="402">
        <f>G195*30</f>
        <v>90</v>
      </c>
      <c r="I195" s="85"/>
      <c r="J195" s="85"/>
      <c r="K195" s="85"/>
      <c r="L195" s="85"/>
      <c r="M195" s="412"/>
      <c r="N195" s="347"/>
      <c r="O195" s="1571"/>
      <c r="P195" s="1572"/>
      <c r="Q195" s="347"/>
      <c r="R195" s="1559"/>
      <c r="S195" s="1560"/>
      <c r="T195" s="519"/>
      <c r="U195" s="372"/>
      <c r="V195" s="419"/>
      <c r="AB195" s="808"/>
    </row>
    <row r="196" spans="1:33" ht="15.75">
      <c r="A196" s="89"/>
      <c r="B196" s="219" t="s">
        <v>42</v>
      </c>
      <c r="C196" s="923"/>
      <c r="D196" s="926"/>
      <c r="E196" s="926"/>
      <c r="F196" s="927"/>
      <c r="G196" s="698">
        <v>6</v>
      </c>
      <c r="H196" s="402">
        <f>G196*30</f>
        <v>180</v>
      </c>
      <c r="I196" s="642">
        <v>16</v>
      </c>
      <c r="J196" s="636" t="s">
        <v>257</v>
      </c>
      <c r="K196" s="636" t="s">
        <v>35</v>
      </c>
      <c r="L196" s="642"/>
      <c r="M196" s="412">
        <f>H196-I196</f>
        <v>164</v>
      </c>
      <c r="N196" s="347"/>
      <c r="O196" s="1571"/>
      <c r="P196" s="1572"/>
      <c r="Q196" s="347"/>
      <c r="R196" s="1559"/>
      <c r="S196" s="1560"/>
      <c r="T196" s="93" t="s">
        <v>162</v>
      </c>
      <c r="U196" s="372"/>
      <c r="V196" s="419"/>
      <c r="AB196" s="808"/>
      <c r="AG196" s="33">
        <v>3</v>
      </c>
    </row>
    <row r="197" spans="1:33" ht="16.5" thickBot="1">
      <c r="A197" s="421"/>
      <c r="B197" s="520" t="s">
        <v>249</v>
      </c>
      <c r="C197" s="129">
        <f>SUM(C150:C196)</f>
        <v>96</v>
      </c>
      <c r="D197" s="129">
        <f>SUM(D150:D196)</f>
        <v>22</v>
      </c>
      <c r="E197" s="129">
        <f>SUM(E150:E196)</f>
        <v>74</v>
      </c>
      <c r="F197" s="931"/>
      <c r="G197" s="917">
        <v>1</v>
      </c>
      <c r="H197" s="420">
        <f>G197*30</f>
        <v>30</v>
      </c>
      <c r="I197" s="650">
        <v>8</v>
      </c>
      <c r="J197" s="651"/>
      <c r="K197" s="652"/>
      <c r="L197" s="636" t="s">
        <v>35</v>
      </c>
      <c r="M197" s="423">
        <f>H197-I197</f>
        <v>22</v>
      </c>
      <c r="N197" s="422"/>
      <c r="O197" s="1571"/>
      <c r="P197" s="1572"/>
      <c r="Q197" s="422"/>
      <c r="R197" s="1561"/>
      <c r="S197" s="1562"/>
      <c r="T197" s="93" t="s">
        <v>35</v>
      </c>
      <c r="U197" s="421"/>
      <c r="V197" s="425"/>
      <c r="AB197" s="808"/>
      <c r="AG197" s="33">
        <v>3</v>
      </c>
    </row>
    <row r="198" spans="1:33" ht="16.5" thickBot="1">
      <c r="A198" s="1618" t="s">
        <v>152</v>
      </c>
      <c r="B198" s="1619"/>
      <c r="C198" s="1619"/>
      <c r="D198" s="1619"/>
      <c r="E198" s="1619"/>
      <c r="F198" s="1620"/>
      <c r="G198" s="280">
        <f>G150+G153+G154+G157+G161+G164+G165+G170+G173+G176+G179+G180+G183+G186+G190+G194</f>
        <v>96</v>
      </c>
      <c r="H198" s="280">
        <f>H150+H153+H154+H157+H161+H164+H165+H170+H173+H176+H179+H180+H183+H186+H190+H194</f>
        <v>2880</v>
      </c>
      <c r="I198" s="269"/>
      <c r="J198" s="283"/>
      <c r="K198" s="283"/>
      <c r="L198" s="283"/>
      <c r="M198" s="365"/>
      <c r="N198" s="362"/>
      <c r="O198" s="1534"/>
      <c r="P198" s="1535"/>
      <c r="Q198" s="399"/>
      <c r="R198" s="1563"/>
      <c r="S198" s="1535"/>
      <c r="T198" s="426"/>
      <c r="U198" s="26"/>
      <c r="V198" s="180"/>
      <c r="AA198" s="808"/>
      <c r="AG198" s="33">
        <f>30*G198</f>
        <v>2880</v>
      </c>
    </row>
    <row r="199" spans="1:33" ht="16.5" thickBot="1">
      <c r="A199" s="1686" t="s">
        <v>61</v>
      </c>
      <c r="B199" s="1687"/>
      <c r="C199" s="1687"/>
      <c r="D199" s="1687"/>
      <c r="E199" s="1687"/>
      <c r="F199" s="1688"/>
      <c r="G199" s="268">
        <f>G155+G158+G162+G166+G171+G174+G177+G181+G184+G191+G195+G151</f>
        <v>22</v>
      </c>
      <c r="H199" s="268">
        <f>H155+H158+H162+H166+H171+H174+H177+H181+H184+H191+H195+H151</f>
        <v>660</v>
      </c>
      <c r="I199" s="269"/>
      <c r="J199" s="367"/>
      <c r="K199" s="367"/>
      <c r="L199" s="367"/>
      <c r="M199" s="368"/>
      <c r="N199" s="369"/>
      <c r="O199" s="1573"/>
      <c r="P199" s="1574"/>
      <c r="Q199" s="424"/>
      <c r="R199" s="1564"/>
      <c r="S199" s="1565"/>
      <c r="T199" s="363"/>
      <c r="U199" s="278"/>
      <c r="V199" s="180"/>
      <c r="AG199" s="33">
        <f>30*G199</f>
        <v>660</v>
      </c>
    </row>
    <row r="200" spans="1:33" ht="16.5" thickBot="1">
      <c r="A200" s="1686" t="s">
        <v>153</v>
      </c>
      <c r="B200" s="1687"/>
      <c r="C200" s="1687"/>
      <c r="D200" s="1687"/>
      <c r="E200" s="1687"/>
      <c r="F200" s="1688"/>
      <c r="G200" s="268">
        <f>G152+G153+G156+G159+G160+G163+G164+G167+G172+G175+G178+G179+G182+G185+G188+G189+G192+G193+G196+G197</f>
        <v>74</v>
      </c>
      <c r="H200" s="268">
        <f>H152+H153+H156+H159+H160+H163+H164+H167+H172+H175+H178+H179+H182+H185+H188+H189+H192+H193+H196+H197</f>
        <v>2220</v>
      </c>
      <c r="I200" s="653">
        <f>SUM(I152:I197)</f>
        <v>240</v>
      </c>
      <c r="J200" s="632" t="s">
        <v>353</v>
      </c>
      <c r="K200" s="632" t="s">
        <v>354</v>
      </c>
      <c r="L200" s="632" t="s">
        <v>355</v>
      </c>
      <c r="M200" s="269">
        <f>SUM(M152:M197)</f>
        <v>1980</v>
      </c>
      <c r="N200" s="159"/>
      <c r="O200" s="2047" t="s">
        <v>163</v>
      </c>
      <c r="P200" s="2048"/>
      <c r="Q200" s="708" t="s">
        <v>356</v>
      </c>
      <c r="R200" s="2090" t="s">
        <v>357</v>
      </c>
      <c r="S200" s="2048"/>
      <c r="T200" s="426" t="s">
        <v>358</v>
      </c>
      <c r="U200" s="26" t="s">
        <v>185</v>
      </c>
      <c r="V200" s="180"/>
      <c r="AG200" s="33">
        <f>30*G200</f>
        <v>2220</v>
      </c>
    </row>
    <row r="201" spans="1:22" s="78" customFormat="1" ht="16.5" customHeight="1" hidden="1" thickBot="1">
      <c r="A201" s="1650" t="s">
        <v>253</v>
      </c>
      <c r="B201" s="1651"/>
      <c r="C201" s="1651"/>
      <c r="D201" s="1651"/>
      <c r="E201" s="1651"/>
      <c r="F201" s="1651"/>
      <c r="G201" s="1651"/>
      <c r="H201" s="1651"/>
      <c r="I201" s="1651"/>
      <c r="J201" s="1651"/>
      <c r="K201" s="1651"/>
      <c r="L201" s="1651"/>
      <c r="M201" s="1651"/>
      <c r="N201" s="1651"/>
      <c r="O201" s="1651"/>
      <c r="P201" s="1651"/>
      <c r="Q201" s="1651"/>
      <c r="R201" s="1651"/>
      <c r="S201" s="1651"/>
      <c r="T201" s="1652"/>
      <c r="U201" s="1652"/>
      <c r="V201" s="1653"/>
    </row>
    <row r="202" spans="1:22" s="78" customFormat="1" ht="16.5" hidden="1" thickBot="1">
      <c r="A202" s="117"/>
      <c r="B202" s="118"/>
      <c r="C202" s="83"/>
      <c r="D202" s="83"/>
      <c r="E202" s="115"/>
      <c r="F202" s="119"/>
      <c r="G202" s="120"/>
      <c r="H202" s="121"/>
      <c r="I202" s="122"/>
      <c r="J202" s="65"/>
      <c r="K202" s="65"/>
      <c r="L202" s="65"/>
      <c r="M202" s="123"/>
      <c r="N202" s="124"/>
      <c r="O202" s="1553"/>
      <c r="P202" s="1554"/>
      <c r="Q202" s="79"/>
      <c r="R202" s="1553"/>
      <c r="S202" s="1554"/>
      <c r="T202" s="281"/>
      <c r="U202" s="282"/>
      <c r="V202" s="113"/>
    </row>
    <row r="203" spans="1:22" s="78" customFormat="1" ht="16.5" hidden="1" thickBot="1">
      <c r="A203" s="125"/>
      <c r="B203" s="17"/>
      <c r="C203" s="126"/>
      <c r="D203" s="126"/>
      <c r="E203" s="127"/>
      <c r="F203" s="128"/>
      <c r="G203" s="129"/>
      <c r="H203" s="11"/>
      <c r="I203" s="130"/>
      <c r="J203" s="131"/>
      <c r="K203" s="131"/>
      <c r="L203" s="131"/>
      <c r="M203" s="132"/>
      <c r="N203" s="133"/>
      <c r="O203" s="1532"/>
      <c r="P203" s="1533"/>
      <c r="Q203" s="90"/>
      <c r="R203" s="1532"/>
      <c r="S203" s="1533"/>
      <c r="T203" s="275"/>
      <c r="U203" s="237"/>
      <c r="V203" s="107"/>
    </row>
    <row r="204" spans="1:22" s="78" customFormat="1" ht="16.5" hidden="1" thickBot="1">
      <c r="A204" s="125"/>
      <c r="B204" s="29"/>
      <c r="C204" s="126"/>
      <c r="D204" s="91"/>
      <c r="E204" s="127"/>
      <c r="F204" s="128"/>
      <c r="G204" s="129"/>
      <c r="H204" s="11"/>
      <c r="I204" s="130"/>
      <c r="J204" s="131"/>
      <c r="K204" s="131"/>
      <c r="L204" s="131"/>
      <c r="M204" s="132"/>
      <c r="N204" s="133"/>
      <c r="O204" s="1532"/>
      <c r="P204" s="1533"/>
      <c r="Q204" s="90"/>
      <c r="R204" s="1532"/>
      <c r="S204" s="1533"/>
      <c r="T204" s="275"/>
      <c r="U204" s="237"/>
      <c r="V204" s="107"/>
    </row>
    <row r="205" spans="1:22" s="78" customFormat="1" ht="16.5" hidden="1" thickBot="1">
      <c r="A205" s="134"/>
      <c r="B205" s="135"/>
      <c r="C205" s="136"/>
      <c r="D205" s="137"/>
      <c r="E205" s="136"/>
      <c r="F205" s="128"/>
      <c r="G205" s="138"/>
      <c r="H205" s="11"/>
      <c r="I205" s="137"/>
      <c r="J205" s="137"/>
      <c r="K205" s="137"/>
      <c r="L205" s="137"/>
      <c r="M205" s="139"/>
      <c r="N205" s="140"/>
      <c r="O205" s="1532"/>
      <c r="P205" s="1533"/>
      <c r="Q205" s="142"/>
      <c r="R205" s="1532"/>
      <c r="S205" s="1533"/>
      <c r="T205" s="275"/>
      <c r="U205" s="237"/>
      <c r="V205" s="107"/>
    </row>
    <row r="206" spans="1:22" s="78" customFormat="1" ht="16.5" hidden="1" thickBot="1">
      <c r="A206" s="125"/>
      <c r="B206" s="17"/>
      <c r="C206" s="111"/>
      <c r="D206" s="11"/>
      <c r="E206" s="111"/>
      <c r="F206" s="106"/>
      <c r="G206" s="143"/>
      <c r="H206" s="11"/>
      <c r="I206" s="11"/>
      <c r="J206" s="11"/>
      <c r="K206" s="11"/>
      <c r="L206" s="11"/>
      <c r="M206" s="144"/>
      <c r="N206" s="110"/>
      <c r="O206" s="1532"/>
      <c r="P206" s="1533"/>
      <c r="Q206" s="114"/>
      <c r="R206" s="1532"/>
      <c r="S206" s="1533"/>
      <c r="T206" s="275"/>
      <c r="U206" s="237"/>
      <c r="V206" s="107"/>
    </row>
    <row r="207" spans="1:22" s="78" customFormat="1" ht="16.5" hidden="1" thickBot="1">
      <c r="A207" s="134"/>
      <c r="B207" s="109"/>
      <c r="C207" s="136"/>
      <c r="D207" s="141"/>
      <c r="E207" s="136"/>
      <c r="F207" s="128"/>
      <c r="G207" s="661"/>
      <c r="H207" s="137"/>
      <c r="I207" s="137"/>
      <c r="J207" s="137"/>
      <c r="K207" s="137"/>
      <c r="L207" s="137"/>
      <c r="M207" s="139"/>
      <c r="N207" s="140"/>
      <c r="O207" s="1532"/>
      <c r="P207" s="1533"/>
      <c r="Q207" s="142"/>
      <c r="R207" s="1532"/>
      <c r="S207" s="1533"/>
      <c r="T207" s="286"/>
      <c r="U207" s="287"/>
      <c r="V207" s="267"/>
    </row>
    <row r="208" spans="1:22" s="78" customFormat="1" ht="15.75" customHeight="1" hidden="1">
      <c r="A208" s="1615"/>
      <c r="B208" s="1616"/>
      <c r="C208" s="1616"/>
      <c r="D208" s="1616"/>
      <c r="E208" s="1616"/>
      <c r="F208" s="1617"/>
      <c r="G208" s="145"/>
      <c r="H208" s="23"/>
      <c r="I208" s="23"/>
      <c r="J208" s="23"/>
      <c r="K208" s="23"/>
      <c r="L208" s="23"/>
      <c r="M208" s="146"/>
      <c r="N208" s="147"/>
      <c r="O208" s="1540"/>
      <c r="P208" s="1541"/>
      <c r="Q208" s="70"/>
      <c r="R208" s="1547"/>
      <c r="S208" s="1548"/>
      <c r="T208" s="281"/>
      <c r="U208" s="282"/>
      <c r="V208" s="113"/>
    </row>
    <row r="209" spans="1:22" s="78" customFormat="1" ht="16.5" hidden="1" thickBot="1">
      <c r="A209" s="1656"/>
      <c r="B209" s="1657"/>
      <c r="C209" s="1657"/>
      <c r="D209" s="1657"/>
      <c r="E209" s="1657"/>
      <c r="F209" s="1658"/>
      <c r="G209" s="148"/>
      <c r="H209" s="11"/>
      <c r="I209" s="11"/>
      <c r="J209" s="11"/>
      <c r="K209" s="11"/>
      <c r="L209" s="11"/>
      <c r="M209" s="144"/>
      <c r="N209" s="110"/>
      <c r="O209" s="1557"/>
      <c r="P209" s="1558"/>
      <c r="Q209" s="114"/>
      <c r="R209" s="1549"/>
      <c r="S209" s="1550"/>
      <c r="T209" s="275"/>
      <c r="U209" s="237"/>
      <c r="V209" s="107"/>
    </row>
    <row r="210" spans="1:22" s="78" customFormat="1" ht="16.5" customHeight="1" hidden="1" thickBot="1">
      <c r="A210" s="1659"/>
      <c r="B210" s="1660"/>
      <c r="C210" s="1660"/>
      <c r="D210" s="1660"/>
      <c r="E210" s="1660"/>
      <c r="F210" s="1661"/>
      <c r="G210" s="149"/>
      <c r="H210" s="24"/>
      <c r="I210" s="24"/>
      <c r="J210" s="24"/>
      <c r="K210" s="24"/>
      <c r="L210" s="24"/>
      <c r="M210" s="150"/>
      <c r="N210" s="151"/>
      <c r="O210" s="1542"/>
      <c r="P210" s="1543"/>
      <c r="Q210" s="152"/>
      <c r="R210" s="1551"/>
      <c r="S210" s="1552"/>
      <c r="T210" s="286"/>
      <c r="U210" s="287"/>
      <c r="V210" s="267"/>
    </row>
    <row r="211" spans="1:22" s="78" customFormat="1" ht="16.5" customHeight="1" thickBot="1">
      <c r="A211" s="1689" t="s">
        <v>361</v>
      </c>
      <c r="B211" s="1690"/>
      <c r="C211" s="1690"/>
      <c r="D211" s="1690"/>
      <c r="E211" s="1690"/>
      <c r="F211" s="1690"/>
      <c r="G211" s="1690"/>
      <c r="H211" s="1690"/>
      <c r="I211" s="1690"/>
      <c r="J211" s="1690"/>
      <c r="K211" s="1690"/>
      <c r="L211" s="1690"/>
      <c r="M211" s="1690"/>
      <c r="N211" s="1690"/>
      <c r="O211" s="1690"/>
      <c r="P211" s="1690"/>
      <c r="Q211" s="1690"/>
      <c r="R211" s="1690"/>
      <c r="S211" s="1690"/>
      <c r="T211" s="1652"/>
      <c r="U211" s="1652"/>
      <c r="V211" s="1653"/>
    </row>
    <row r="212" spans="1:22" s="78" customFormat="1" ht="15.75">
      <c r="A212" s="117" t="s">
        <v>112</v>
      </c>
      <c r="B212" s="118" t="s">
        <v>359</v>
      </c>
      <c r="C212" s="83"/>
      <c r="D212" s="83"/>
      <c r="E212" s="115"/>
      <c r="F212" s="119"/>
      <c r="G212" s="120">
        <v>4</v>
      </c>
      <c r="H212" s="121">
        <f>PRODUCT(G212,30)</f>
        <v>120</v>
      </c>
      <c r="I212" s="122"/>
      <c r="J212" s="65"/>
      <c r="K212" s="65"/>
      <c r="L212" s="65"/>
      <c r="M212" s="123"/>
      <c r="N212" s="124"/>
      <c r="O212" s="1553"/>
      <c r="P212" s="1554"/>
      <c r="Q212" s="79"/>
      <c r="R212" s="1553"/>
      <c r="S212" s="1554"/>
      <c r="T212" s="281"/>
      <c r="U212" s="282"/>
      <c r="V212" s="113"/>
    </row>
    <row r="213" spans="1:22" s="78" customFormat="1" ht="15.75">
      <c r="A213" s="125" t="s">
        <v>113</v>
      </c>
      <c r="B213" s="17" t="s">
        <v>360</v>
      </c>
      <c r="C213" s="126"/>
      <c r="D213" s="126"/>
      <c r="E213" s="127"/>
      <c r="F213" s="128"/>
      <c r="G213" s="129">
        <v>8</v>
      </c>
      <c r="H213" s="121">
        <f>PRODUCT(G213,30)</f>
        <v>240</v>
      </c>
      <c r="I213" s="130"/>
      <c r="J213" s="131"/>
      <c r="K213" s="131"/>
      <c r="L213" s="131"/>
      <c r="M213" s="132"/>
      <c r="N213" s="133"/>
      <c r="O213" s="1532"/>
      <c r="P213" s="1533"/>
      <c r="Q213" s="90"/>
      <c r="R213" s="1532"/>
      <c r="S213" s="1533"/>
      <c r="T213" s="275"/>
      <c r="U213" s="237"/>
      <c r="V213" s="107"/>
    </row>
    <row r="214" spans="1:22" s="78" customFormat="1" ht="15.75" hidden="1">
      <c r="A214" s="125"/>
      <c r="B214" s="29"/>
      <c r="C214" s="126"/>
      <c r="D214" s="91"/>
      <c r="E214" s="127"/>
      <c r="F214" s="128"/>
      <c r="G214" s="129"/>
      <c r="H214" s="11"/>
      <c r="I214" s="130"/>
      <c r="J214" s="131"/>
      <c r="K214" s="131"/>
      <c r="L214" s="131"/>
      <c r="M214" s="132"/>
      <c r="N214" s="133"/>
      <c r="O214" s="1532"/>
      <c r="P214" s="1533"/>
      <c r="Q214" s="90"/>
      <c r="R214" s="1532"/>
      <c r="S214" s="1533"/>
      <c r="T214" s="275"/>
      <c r="U214" s="237"/>
      <c r="V214" s="107"/>
    </row>
    <row r="215" spans="1:22" s="78" customFormat="1" ht="15.75">
      <c r="A215" s="134" t="s">
        <v>363</v>
      </c>
      <c r="B215" s="135" t="s">
        <v>60</v>
      </c>
      <c r="C215" s="136"/>
      <c r="D215" s="137"/>
      <c r="E215" s="136"/>
      <c r="F215" s="128"/>
      <c r="G215" s="138">
        <v>16.5</v>
      </c>
      <c r="H215" s="11">
        <f>PRODUCT(G215,30)</f>
        <v>495</v>
      </c>
      <c r="I215" s="137"/>
      <c r="J215" s="137"/>
      <c r="K215" s="137"/>
      <c r="L215" s="137"/>
      <c r="M215" s="139"/>
      <c r="N215" s="140"/>
      <c r="O215" s="1532"/>
      <c r="P215" s="1533"/>
      <c r="Q215" s="142"/>
      <c r="R215" s="1532"/>
      <c r="S215" s="1533"/>
      <c r="T215" s="275"/>
      <c r="U215" s="237"/>
      <c r="V215" s="107"/>
    </row>
    <row r="216" spans="1:22" s="78" customFormat="1" ht="15.75">
      <c r="A216" s="125"/>
      <c r="B216" s="17" t="s">
        <v>41</v>
      </c>
      <c r="C216" s="111"/>
      <c r="D216" s="11"/>
      <c r="E216" s="111"/>
      <c r="F216" s="106"/>
      <c r="G216" s="143"/>
      <c r="H216" s="11"/>
      <c r="I216" s="11"/>
      <c r="J216" s="11"/>
      <c r="K216" s="11"/>
      <c r="L216" s="11"/>
      <c r="M216" s="144"/>
      <c r="N216" s="110"/>
      <c r="O216" s="1532"/>
      <c r="P216" s="1533"/>
      <c r="Q216" s="114"/>
      <c r="R216" s="1532"/>
      <c r="S216" s="1533"/>
      <c r="T216" s="275"/>
      <c r="U216" s="237"/>
      <c r="V216" s="107"/>
    </row>
    <row r="217" spans="1:22" s="78" customFormat="1" ht="16.5" thickBot="1">
      <c r="A217" s="134" t="s">
        <v>155</v>
      </c>
      <c r="B217" s="109" t="s">
        <v>42</v>
      </c>
      <c r="C217" s="136"/>
      <c r="D217" s="141" t="s">
        <v>318</v>
      </c>
      <c r="E217" s="136"/>
      <c r="F217" s="128"/>
      <c r="G217" s="661">
        <v>16.5</v>
      </c>
      <c r="H217" s="137">
        <f>PRODUCT(G217,30)</f>
        <v>495</v>
      </c>
      <c r="I217" s="137"/>
      <c r="J217" s="137"/>
      <c r="K217" s="137"/>
      <c r="L217" s="137"/>
      <c r="M217" s="139"/>
      <c r="N217" s="140"/>
      <c r="O217" s="1532"/>
      <c r="P217" s="1533"/>
      <c r="Q217" s="142"/>
      <c r="R217" s="1551"/>
      <c r="S217" s="1552"/>
      <c r="T217" s="286"/>
      <c r="U217" s="287"/>
      <c r="V217" s="267"/>
    </row>
    <row r="218" spans="1:22" s="78" customFormat="1" ht="15.75" customHeight="1">
      <c r="A218" s="1615" t="s">
        <v>156</v>
      </c>
      <c r="B218" s="1616"/>
      <c r="C218" s="1616"/>
      <c r="D218" s="1616"/>
      <c r="E218" s="1616"/>
      <c r="F218" s="1617"/>
      <c r="G218" s="145">
        <f>G215+G213+G212</f>
        <v>28.5</v>
      </c>
      <c r="H218" s="145">
        <f>H215+H213+H212</f>
        <v>855</v>
      </c>
      <c r="I218" s="23"/>
      <c r="J218" s="23"/>
      <c r="K218" s="23"/>
      <c r="L218" s="23"/>
      <c r="M218" s="146"/>
      <c r="N218" s="147"/>
      <c r="O218" s="1540"/>
      <c r="P218" s="1541"/>
      <c r="Q218" s="70"/>
      <c r="R218" s="1547"/>
      <c r="S218" s="1548"/>
      <c r="T218" s="281"/>
      <c r="U218" s="282"/>
      <c r="V218" s="113"/>
    </row>
    <row r="219" spans="1:22" s="78" customFormat="1" ht="15.75">
      <c r="A219" s="1656" t="s">
        <v>61</v>
      </c>
      <c r="B219" s="1657"/>
      <c r="C219" s="1657"/>
      <c r="D219" s="1657"/>
      <c r="E219" s="1657"/>
      <c r="F219" s="1658"/>
      <c r="G219" s="148">
        <f>G212+G213</f>
        <v>12</v>
      </c>
      <c r="H219" s="148">
        <f>30*G219</f>
        <v>360</v>
      </c>
      <c r="I219" s="11"/>
      <c r="J219" s="11"/>
      <c r="K219" s="11"/>
      <c r="L219" s="11"/>
      <c r="M219" s="144"/>
      <c r="N219" s="110"/>
      <c r="O219" s="1557"/>
      <c r="P219" s="1558"/>
      <c r="Q219" s="114"/>
      <c r="R219" s="1549"/>
      <c r="S219" s="1550"/>
      <c r="T219" s="275"/>
      <c r="U219" s="237"/>
      <c r="V219" s="107"/>
    </row>
    <row r="220" spans="1:22" s="78" customFormat="1" ht="16.5" customHeight="1" thickBot="1">
      <c r="A220" s="1659" t="s">
        <v>157</v>
      </c>
      <c r="B220" s="1660"/>
      <c r="C220" s="1660"/>
      <c r="D220" s="1660"/>
      <c r="E220" s="1660"/>
      <c r="F220" s="1661"/>
      <c r="G220" s="149">
        <f>G214+G217</f>
        <v>16.5</v>
      </c>
      <c r="H220" s="24">
        <f>H214+H217</f>
        <v>495</v>
      </c>
      <c r="I220" s="24"/>
      <c r="J220" s="24"/>
      <c r="K220" s="24"/>
      <c r="L220" s="24"/>
      <c r="M220" s="150"/>
      <c r="N220" s="151"/>
      <c r="O220" s="1542"/>
      <c r="P220" s="1543"/>
      <c r="Q220" s="152"/>
      <c r="R220" s="1551"/>
      <c r="S220" s="1552"/>
      <c r="T220" s="286"/>
      <c r="U220" s="287"/>
      <c r="V220" s="267"/>
    </row>
    <row r="221" spans="1:22" s="78" customFormat="1" ht="16.5" customHeight="1" thickBot="1">
      <c r="A221" s="1544" t="s">
        <v>114</v>
      </c>
      <c r="B221" s="1545"/>
      <c r="C221" s="1545"/>
      <c r="D221" s="1545"/>
      <c r="E221" s="1545"/>
      <c r="F221" s="1545"/>
      <c r="G221" s="1545"/>
      <c r="H221" s="1545"/>
      <c r="I221" s="1545"/>
      <c r="J221" s="1545"/>
      <c r="K221" s="1545"/>
      <c r="L221" s="1545"/>
      <c r="M221" s="1545"/>
      <c r="N221" s="1545"/>
      <c r="O221" s="1545"/>
      <c r="P221" s="1545"/>
      <c r="Q221" s="1545"/>
      <c r="R221" s="1545"/>
      <c r="S221" s="1545"/>
      <c r="T221" s="1545"/>
      <c r="U221" s="1545"/>
      <c r="V221" s="1546"/>
    </row>
    <row r="222" spans="1:22" s="78" customFormat="1" ht="16.5" customHeight="1" thickBot="1">
      <c r="A222" s="27" t="s">
        <v>115</v>
      </c>
      <c r="B222" s="153" t="s">
        <v>53</v>
      </c>
      <c r="C222" s="154"/>
      <c r="D222" s="155" t="s">
        <v>318</v>
      </c>
      <c r="E222" s="156"/>
      <c r="F222" s="157"/>
      <c r="G222" s="662">
        <v>3</v>
      </c>
      <c r="H222" s="158">
        <f>PRODUCT(G222,30)</f>
        <v>90</v>
      </c>
      <c r="I222" s="159"/>
      <c r="J222" s="160"/>
      <c r="K222" s="160"/>
      <c r="L222" s="160"/>
      <c r="M222" s="161"/>
      <c r="N222" s="169"/>
      <c r="O222" s="1553"/>
      <c r="P222" s="1554"/>
      <c r="Q222" s="167"/>
      <c r="R222" s="1555"/>
      <c r="S222" s="1556"/>
      <c r="T222" s="277"/>
      <c r="U222" s="278"/>
      <c r="V222" s="180"/>
    </row>
    <row r="223" spans="1:22" s="78" customFormat="1" ht="16.5" customHeight="1" thickBot="1">
      <c r="A223" s="1745" t="s">
        <v>158</v>
      </c>
      <c r="B223" s="1746"/>
      <c r="C223" s="1746"/>
      <c r="D223" s="1746"/>
      <c r="E223" s="1746"/>
      <c r="F223" s="1747"/>
      <c r="G223" s="663">
        <v>3</v>
      </c>
      <c r="H223" s="162">
        <f>PRODUCT(G223,30)</f>
        <v>90</v>
      </c>
      <c r="I223" s="163"/>
      <c r="J223" s="164"/>
      <c r="K223" s="164"/>
      <c r="L223" s="164"/>
      <c r="M223" s="56"/>
      <c r="N223" s="170"/>
      <c r="O223" s="1538"/>
      <c r="P223" s="1539"/>
      <c r="Q223" s="167"/>
      <c r="R223" s="1555"/>
      <c r="S223" s="1556"/>
      <c r="T223" s="288"/>
      <c r="U223" s="289"/>
      <c r="V223" s="178"/>
    </row>
    <row r="224" spans="1:25" s="78" customFormat="1" ht="16.5" customHeight="1" thickBot="1">
      <c r="A224" s="1683" t="s">
        <v>254</v>
      </c>
      <c r="B224" s="1684"/>
      <c r="C224" s="1684"/>
      <c r="D224" s="1684"/>
      <c r="E224" s="1684"/>
      <c r="F224" s="1684"/>
      <c r="G224" s="1684"/>
      <c r="H224" s="1684"/>
      <c r="I224" s="1684"/>
      <c r="J224" s="1684"/>
      <c r="K224" s="1684"/>
      <c r="L224" s="1684"/>
      <c r="M224" s="1684"/>
      <c r="N224" s="1684"/>
      <c r="O224" s="1684"/>
      <c r="P224" s="1684"/>
      <c r="Q224" s="1684"/>
      <c r="R224" s="1684"/>
      <c r="S224" s="1684"/>
      <c r="T224" s="1684"/>
      <c r="U224" s="1684"/>
      <c r="V224" s="1684"/>
      <c r="W224" s="1684"/>
      <c r="X224" s="1684"/>
      <c r="Y224" s="1685"/>
    </row>
    <row r="225" spans="1:35" ht="15.75">
      <c r="A225" s="1631" t="s">
        <v>159</v>
      </c>
      <c r="B225" s="1632" t="s">
        <v>159</v>
      </c>
      <c r="C225" s="1632" t="s">
        <v>159</v>
      </c>
      <c r="D225" s="1632" t="s">
        <v>159</v>
      </c>
      <c r="E225" s="1632" t="s">
        <v>159</v>
      </c>
      <c r="F225" s="1632" t="s">
        <v>159</v>
      </c>
      <c r="G225" s="71">
        <f>G223+G146+G83+G62+G22+G218</f>
        <v>241</v>
      </c>
      <c r="H225" s="71">
        <f>H223+H146+H83+H62+H22+H218</f>
        <v>7230</v>
      </c>
      <c r="I225" s="71"/>
      <c r="J225" s="57"/>
      <c r="K225" s="57"/>
      <c r="L225" s="57"/>
      <c r="M225" s="285"/>
      <c r="N225" s="168"/>
      <c r="O225" s="1530"/>
      <c r="P225" s="1531"/>
      <c r="Q225" s="72"/>
      <c r="R225" s="1512"/>
      <c r="S225" s="1513"/>
      <c r="T225" s="434"/>
      <c r="U225" s="521"/>
      <c r="V225" s="435"/>
      <c r="AG225" s="33">
        <f>30*G225</f>
        <v>7230</v>
      </c>
      <c r="AH225" s="78" t="s">
        <v>315</v>
      </c>
      <c r="AI225" s="812">
        <f>AI34+AI68+AI101</f>
        <v>44.5</v>
      </c>
    </row>
    <row r="226" spans="1:35" ht="16.5" thickBot="1">
      <c r="A226" s="1672" t="s">
        <v>160</v>
      </c>
      <c r="B226" s="1673" t="s">
        <v>160</v>
      </c>
      <c r="C226" s="1673" t="s">
        <v>160</v>
      </c>
      <c r="D226" s="1673" t="s">
        <v>160</v>
      </c>
      <c r="E226" s="1673" t="s">
        <v>160</v>
      </c>
      <c r="F226" s="1673" t="s">
        <v>160</v>
      </c>
      <c r="G226" s="73">
        <f>G23+G63+G84+G147+G219</f>
        <v>99</v>
      </c>
      <c r="H226" s="73">
        <f>H23+H63+H84+H147+H219</f>
        <v>2970</v>
      </c>
      <c r="I226" s="18"/>
      <c r="J226" s="18"/>
      <c r="K226" s="18"/>
      <c r="L226" s="18"/>
      <c r="M226" s="74"/>
      <c r="N226" s="165"/>
      <c r="O226" s="1528"/>
      <c r="P226" s="1529"/>
      <c r="Q226" s="75"/>
      <c r="R226" s="1499"/>
      <c r="S226" s="1500"/>
      <c r="T226" s="275"/>
      <c r="U226" s="237"/>
      <c r="V226" s="107"/>
      <c r="AG226" s="33">
        <f>30*G226</f>
        <v>2970</v>
      </c>
      <c r="AH226" s="78" t="s">
        <v>316</v>
      </c>
      <c r="AI226" s="812">
        <f>AI35+AI69+AI102</f>
        <v>39</v>
      </c>
    </row>
    <row r="227" spans="1:35" ht="16.5" thickBot="1">
      <c r="A227" s="1670" t="s">
        <v>161</v>
      </c>
      <c r="B227" s="1671" t="s">
        <v>161</v>
      </c>
      <c r="C227" s="1671" t="s">
        <v>161</v>
      </c>
      <c r="D227" s="1671" t="s">
        <v>161</v>
      </c>
      <c r="E227" s="1671" t="s">
        <v>161</v>
      </c>
      <c r="F227" s="1671" t="s">
        <v>161</v>
      </c>
      <c r="G227" s="76">
        <f>G24+G64+G85+G148+G220+G223</f>
        <v>142</v>
      </c>
      <c r="H227" s="76">
        <f>H24+H64+H85+H148+H220+H223</f>
        <v>4260</v>
      </c>
      <c r="I227" s="76">
        <f>I24+I64+I85+I148+I220+I223</f>
        <v>344</v>
      </c>
      <c r="J227" s="811" t="s">
        <v>370</v>
      </c>
      <c r="K227" s="811" t="s">
        <v>371</v>
      </c>
      <c r="L227" s="811" t="s">
        <v>372</v>
      </c>
      <c r="M227" s="76">
        <f>M24+M64+M85+M148+M220+M223</f>
        <v>3316</v>
      </c>
      <c r="N227" s="166"/>
      <c r="O227" s="1510"/>
      <c r="P227" s="1511"/>
      <c r="Q227" s="77"/>
      <c r="R227" s="1501"/>
      <c r="S227" s="1502"/>
      <c r="T227" s="524"/>
      <c r="U227" s="525"/>
      <c r="V227" s="116"/>
      <c r="AG227" s="33">
        <f>30*G227</f>
        <v>4260</v>
      </c>
      <c r="AH227" s="78" t="s">
        <v>22</v>
      </c>
      <c r="AI227" s="812">
        <f>AI36+AI70+AI103+G223+G220</f>
        <v>58.5</v>
      </c>
    </row>
    <row r="228" spans="1:35" ht="16.5" thickBot="1">
      <c r="A228" s="1674" t="s">
        <v>250</v>
      </c>
      <c r="B228" s="1675"/>
      <c r="C228" s="1675"/>
      <c r="D228" s="1675"/>
      <c r="E228" s="1675"/>
      <c r="F228" s="1675"/>
      <c r="G228" s="1675"/>
      <c r="H228" s="1675"/>
      <c r="I228" s="1675"/>
      <c r="J228" s="1675"/>
      <c r="K228" s="1675"/>
      <c r="L228" s="1675"/>
      <c r="M228" s="1675"/>
      <c r="N228" s="813" t="s">
        <v>373</v>
      </c>
      <c r="O228" s="2047" t="s">
        <v>374</v>
      </c>
      <c r="P228" s="2048"/>
      <c r="Q228" s="814" t="s">
        <v>375</v>
      </c>
      <c r="R228" s="2047" t="s">
        <v>376</v>
      </c>
      <c r="S228" s="2048"/>
      <c r="T228" s="814" t="s">
        <v>377</v>
      </c>
      <c r="U228" s="815" t="s">
        <v>332</v>
      </c>
      <c r="V228" s="594"/>
      <c r="AI228" s="812">
        <f>SUM(AI225:AI227)</f>
        <v>142</v>
      </c>
    </row>
    <row r="229" spans="1:22" ht="15.75">
      <c r="A229" s="1654" t="s">
        <v>26</v>
      </c>
      <c r="B229" s="1655"/>
      <c r="C229" s="1655"/>
      <c r="D229" s="1655"/>
      <c r="E229" s="1655"/>
      <c r="F229" s="1655"/>
      <c r="G229" s="1655"/>
      <c r="H229" s="1655"/>
      <c r="I229" s="1655"/>
      <c r="J229" s="1655"/>
      <c r="K229" s="1655"/>
      <c r="L229" s="1655"/>
      <c r="M229" s="1655"/>
      <c r="N229" s="465">
        <v>3</v>
      </c>
      <c r="O229" s="1536">
        <v>4</v>
      </c>
      <c r="P229" s="1537"/>
      <c r="Q229" s="526">
        <v>3</v>
      </c>
      <c r="R229" s="1536">
        <v>4</v>
      </c>
      <c r="S229" s="1537"/>
      <c r="T229" s="527">
        <v>3</v>
      </c>
      <c r="U229" s="121">
        <v>1</v>
      </c>
      <c r="V229" s="435"/>
    </row>
    <row r="230" spans="1:22" ht="15.75">
      <c r="A230" s="1654" t="s">
        <v>27</v>
      </c>
      <c r="B230" s="1655"/>
      <c r="C230" s="1655"/>
      <c r="D230" s="1655"/>
      <c r="E230" s="1655"/>
      <c r="F230" s="1655"/>
      <c r="G230" s="1655"/>
      <c r="H230" s="1655"/>
      <c r="I230" s="1655"/>
      <c r="J230" s="1655"/>
      <c r="K230" s="1655"/>
      <c r="L230" s="1655"/>
      <c r="M230" s="1655"/>
      <c r="N230" s="528">
        <v>1</v>
      </c>
      <c r="O230" s="1524">
        <v>2</v>
      </c>
      <c r="P230" s="1525"/>
      <c r="Q230" s="529">
        <v>2</v>
      </c>
      <c r="R230" s="1524">
        <v>1</v>
      </c>
      <c r="S230" s="1525"/>
      <c r="T230" s="529">
        <v>4</v>
      </c>
      <c r="U230" s="11">
        <v>2</v>
      </c>
      <c r="V230" s="530">
        <v>3</v>
      </c>
    </row>
    <row r="231" spans="1:22" ht="15.75">
      <c r="A231" s="1654" t="s">
        <v>47</v>
      </c>
      <c r="B231" s="1655"/>
      <c r="C231" s="1655"/>
      <c r="D231" s="1655"/>
      <c r="E231" s="1655"/>
      <c r="F231" s="1655"/>
      <c r="G231" s="1655"/>
      <c r="H231" s="1655"/>
      <c r="I231" s="1655"/>
      <c r="J231" s="1655"/>
      <c r="K231" s="1655"/>
      <c r="L231" s="1655"/>
      <c r="M231" s="1655"/>
      <c r="N231" s="465"/>
      <c r="O231" s="1532"/>
      <c r="P231" s="1533"/>
      <c r="Q231" s="531"/>
      <c r="R231" s="1524"/>
      <c r="S231" s="1525"/>
      <c r="T231" s="529">
        <v>1</v>
      </c>
      <c r="U231" s="11"/>
      <c r="V231" s="107"/>
    </row>
    <row r="232" spans="1:34" ht="15.75">
      <c r="A232" s="1654" t="s">
        <v>48</v>
      </c>
      <c r="B232" s="1655"/>
      <c r="C232" s="1655"/>
      <c r="D232" s="1655"/>
      <c r="E232" s="1655"/>
      <c r="F232" s="1655"/>
      <c r="G232" s="1655"/>
      <c r="H232" s="1655"/>
      <c r="I232" s="1655"/>
      <c r="J232" s="1655"/>
      <c r="K232" s="1655"/>
      <c r="L232" s="1655"/>
      <c r="M232" s="1655"/>
      <c r="N232" s="682"/>
      <c r="O232" s="2046"/>
      <c r="P232" s="2046"/>
      <c r="Q232" s="11">
        <v>1</v>
      </c>
      <c r="R232" s="2091">
        <v>1</v>
      </c>
      <c r="S232" s="2091"/>
      <c r="T232" s="11"/>
      <c r="U232" s="11">
        <v>1</v>
      </c>
      <c r="V232" s="237"/>
      <c r="AG232" s="33">
        <v>26</v>
      </c>
      <c r="AH232" s="33">
        <v>8</v>
      </c>
    </row>
    <row r="233" spans="1:34" ht="15.75">
      <c r="A233" s="349"/>
      <c r="B233" s="349"/>
      <c r="C233" s="349"/>
      <c r="D233" s="349"/>
      <c r="E233" s="349"/>
      <c r="F233" s="349"/>
      <c r="G233" s="349"/>
      <c r="H233" s="349"/>
      <c r="I233" s="349"/>
      <c r="J233" s="349"/>
      <c r="K233" s="349"/>
      <c r="L233" s="2093" t="s">
        <v>319</v>
      </c>
      <c r="M233" s="2094"/>
      <c r="N233" s="2095" t="s">
        <v>378</v>
      </c>
      <c r="O233" s="2095"/>
      <c r="P233" s="2095"/>
      <c r="Q233" s="2092" t="s">
        <v>379</v>
      </c>
      <c r="R233" s="2092"/>
      <c r="S233" s="2092"/>
      <c r="T233" s="2092" t="s">
        <v>321</v>
      </c>
      <c r="U233" s="2092"/>
      <c r="V233" s="237"/>
      <c r="AG233" s="33">
        <v>20</v>
      </c>
      <c r="AH233" s="33">
        <v>6</v>
      </c>
    </row>
    <row r="234" spans="1:34" ht="16.5" thickBot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2096">
        <f>G19+G36+G37+G43+G79+G53+G57+G58+G61+G76+G112+G82+G32</f>
        <v>44.5</v>
      </c>
      <c r="O234" s="2008"/>
      <c r="P234" s="2097"/>
      <c r="Q234" s="2096">
        <f>G70+G29+G103+G110+G113+G116+G117+G120+G126+G143+G106+G73</f>
        <v>39</v>
      </c>
      <c r="R234" s="2008"/>
      <c r="S234" s="2097"/>
      <c r="T234" s="2096">
        <f>G47+G109+G123+G127+G128+G137+G214+G217+G222+G145+G144+G130+G50+G40+G13+G133+G136</f>
        <v>58.5</v>
      </c>
      <c r="U234" s="2008"/>
      <c r="V234" s="2097"/>
      <c r="AG234" s="33">
        <v>8</v>
      </c>
      <c r="AH234" s="33">
        <v>4</v>
      </c>
    </row>
    <row r="235" spans="1:22" s="453" customFormat="1" ht="14.25" thickBot="1">
      <c r="A235" s="534"/>
      <c r="B235" s="534"/>
      <c r="C235" s="534"/>
      <c r="D235" s="534"/>
      <c r="E235" s="534"/>
      <c r="F235" s="534"/>
      <c r="G235" s="534"/>
      <c r="H235" s="534"/>
      <c r="I235" s="534"/>
      <c r="J235" s="534"/>
      <c r="K235" s="534"/>
      <c r="L235" s="534"/>
      <c r="M235" s="515"/>
      <c r="N235" s="1507">
        <f>N234+Q234+T234</f>
        <v>142</v>
      </c>
      <c r="O235" s="1508"/>
      <c r="P235" s="1508"/>
      <c r="Q235" s="1508"/>
      <c r="R235" s="1508"/>
      <c r="S235" s="1508"/>
      <c r="T235" s="1508"/>
      <c r="U235" s="1508"/>
      <c r="V235" s="1509"/>
    </row>
    <row r="236" spans="1:25" s="78" customFormat="1" ht="16.5" customHeight="1" thickBot="1">
      <c r="A236" s="1683" t="s">
        <v>255</v>
      </c>
      <c r="B236" s="1684"/>
      <c r="C236" s="1684"/>
      <c r="D236" s="1684"/>
      <c r="E236" s="1684"/>
      <c r="F236" s="1684"/>
      <c r="G236" s="1684"/>
      <c r="H236" s="1684"/>
      <c r="I236" s="1684"/>
      <c r="J236" s="1684"/>
      <c r="K236" s="1684"/>
      <c r="L236" s="1684"/>
      <c r="M236" s="1684"/>
      <c r="N236" s="1684"/>
      <c r="O236" s="1684"/>
      <c r="P236" s="1684"/>
      <c r="Q236" s="1684"/>
      <c r="R236" s="1684"/>
      <c r="S236" s="1684"/>
      <c r="T236" s="1684"/>
      <c r="U236" s="1684"/>
      <c r="V236" s="1684"/>
      <c r="W236" s="1684"/>
      <c r="X236" s="1684"/>
      <c r="Y236" s="1685"/>
    </row>
    <row r="237" spans="1:22" ht="15.75">
      <c r="A237" s="1631" t="s">
        <v>159</v>
      </c>
      <c r="B237" s="1632" t="s">
        <v>159</v>
      </c>
      <c r="C237" s="1632" t="s">
        <v>159</v>
      </c>
      <c r="D237" s="1632" t="s">
        <v>159</v>
      </c>
      <c r="E237" s="1632" t="s">
        <v>159</v>
      </c>
      <c r="F237" s="1632" t="s">
        <v>159</v>
      </c>
      <c r="G237" s="71">
        <f>G22+G62+G96+G198+G218+G223</f>
        <v>240</v>
      </c>
      <c r="H237" s="71">
        <f>H22+H62+H96+H198+H218+H223</f>
        <v>7200</v>
      </c>
      <c r="I237" s="284">
        <f>I22+I62+I96+I198</f>
        <v>0</v>
      </c>
      <c r="J237" s="57" t="s">
        <v>261</v>
      </c>
      <c r="K237" s="57" t="s">
        <v>262</v>
      </c>
      <c r="L237" s="57" t="s">
        <v>263</v>
      </c>
      <c r="M237" s="285">
        <f>M22+M62+M96+M198</f>
        <v>0</v>
      </c>
      <c r="N237" s="168"/>
      <c r="O237" s="1530"/>
      <c r="P237" s="1531"/>
      <c r="Q237" s="72"/>
      <c r="R237" s="1512"/>
      <c r="S237" s="1513"/>
      <c r="T237" s="434"/>
      <c r="U237" s="521"/>
      <c r="V237" s="435"/>
    </row>
    <row r="238" spans="1:22" ht="16.5" thickBot="1">
      <c r="A238" s="1672" t="s">
        <v>160</v>
      </c>
      <c r="B238" s="1673" t="s">
        <v>160</v>
      </c>
      <c r="C238" s="1673" t="s">
        <v>160</v>
      </c>
      <c r="D238" s="1673" t="s">
        <v>160</v>
      </c>
      <c r="E238" s="1673" t="s">
        <v>160</v>
      </c>
      <c r="F238" s="1673" t="s">
        <v>160</v>
      </c>
      <c r="G238" s="73">
        <f>G23+G63+G97+G199+G219</f>
        <v>97.5</v>
      </c>
      <c r="H238" s="73">
        <f>H23+H63+H97+H199+H219</f>
        <v>2925</v>
      </c>
      <c r="I238" s="18"/>
      <c r="J238" s="18"/>
      <c r="K238" s="18"/>
      <c r="L238" s="18"/>
      <c r="M238" s="74"/>
      <c r="N238" s="165"/>
      <c r="O238" s="1528"/>
      <c r="P238" s="1529"/>
      <c r="Q238" s="75"/>
      <c r="R238" s="1499"/>
      <c r="S238" s="1500"/>
      <c r="T238" s="275"/>
      <c r="U238" s="237"/>
      <c r="V238" s="107"/>
    </row>
    <row r="239" spans="1:22" ht="16.5" thickBot="1">
      <c r="A239" s="1670" t="s">
        <v>161</v>
      </c>
      <c r="B239" s="1671" t="s">
        <v>161</v>
      </c>
      <c r="C239" s="1671" t="s">
        <v>161</v>
      </c>
      <c r="D239" s="1671" t="s">
        <v>161</v>
      </c>
      <c r="E239" s="1671" t="s">
        <v>161</v>
      </c>
      <c r="F239" s="1671" t="s">
        <v>161</v>
      </c>
      <c r="G239" s="76">
        <f>G24+G64+G98+G200+G220+G223</f>
        <v>142.5</v>
      </c>
      <c r="H239" s="76">
        <f>H24+H64+H98+H200+H220+H223</f>
        <v>4275</v>
      </c>
      <c r="I239" s="54">
        <v>562</v>
      </c>
      <c r="J239" s="57" t="s">
        <v>261</v>
      </c>
      <c r="K239" s="57" t="s">
        <v>263</v>
      </c>
      <c r="L239" s="57" t="s">
        <v>186</v>
      </c>
      <c r="M239" s="285">
        <f>M24+M64+M98+M200</f>
        <v>3296</v>
      </c>
      <c r="N239" s="166"/>
      <c r="O239" s="1510"/>
      <c r="P239" s="1511"/>
      <c r="Q239" s="77"/>
      <c r="R239" s="1501"/>
      <c r="S239" s="1502"/>
      <c r="T239" s="536"/>
      <c r="U239" s="536"/>
      <c r="V239" s="539"/>
    </row>
    <row r="240" spans="1:22" ht="16.5" thickBot="1">
      <c r="A240" s="1674" t="s">
        <v>251</v>
      </c>
      <c r="B240" s="1675"/>
      <c r="C240" s="1675"/>
      <c r="D240" s="1675"/>
      <c r="E240" s="1675"/>
      <c r="F240" s="1675"/>
      <c r="G240" s="1675"/>
      <c r="H240" s="1675"/>
      <c r="I240" s="1675"/>
      <c r="J240" s="1675"/>
      <c r="K240" s="1675"/>
      <c r="L240" s="1675"/>
      <c r="M240" s="1675"/>
      <c r="N240" s="593" t="s">
        <v>278</v>
      </c>
      <c r="O240" s="1503" t="s">
        <v>280</v>
      </c>
      <c r="P240" s="1504"/>
      <c r="Q240" s="27" t="s">
        <v>281</v>
      </c>
      <c r="R240" s="1503" t="s">
        <v>258</v>
      </c>
      <c r="S240" s="1504"/>
      <c r="T240" s="595" t="s">
        <v>185</v>
      </c>
      <c r="U240" s="596" t="s">
        <v>292</v>
      </c>
      <c r="V240" s="345"/>
    </row>
    <row r="241" spans="1:22" ht="15.75">
      <c r="A241" s="1654" t="s">
        <v>26</v>
      </c>
      <c r="B241" s="1655"/>
      <c r="C241" s="1655"/>
      <c r="D241" s="1655"/>
      <c r="E241" s="1655"/>
      <c r="F241" s="1655"/>
      <c r="G241" s="1655"/>
      <c r="H241" s="1655"/>
      <c r="I241" s="1655"/>
      <c r="J241" s="1655"/>
      <c r="K241" s="1655"/>
      <c r="L241" s="1655"/>
      <c r="M241" s="1655"/>
      <c r="N241" s="354">
        <v>3</v>
      </c>
      <c r="O241" s="1505">
        <v>4</v>
      </c>
      <c r="P241" s="1506"/>
      <c r="Q241" s="537">
        <v>3</v>
      </c>
      <c r="R241" s="1516">
        <v>5</v>
      </c>
      <c r="S241" s="1517"/>
      <c r="T241" s="537">
        <v>3</v>
      </c>
      <c r="U241" s="537">
        <v>3</v>
      </c>
      <c r="V241" s="540"/>
    </row>
    <row r="242" spans="1:22" ht="15.75">
      <c r="A242" s="1654" t="s">
        <v>27</v>
      </c>
      <c r="B242" s="1655"/>
      <c r="C242" s="1655"/>
      <c r="D242" s="1655"/>
      <c r="E242" s="1655"/>
      <c r="F242" s="1655"/>
      <c r="G242" s="1655"/>
      <c r="H242" s="1655"/>
      <c r="I242" s="1655"/>
      <c r="J242" s="1655"/>
      <c r="K242" s="1655"/>
      <c r="L242" s="1655"/>
      <c r="M242" s="1655"/>
      <c r="N242" s="355">
        <v>1</v>
      </c>
      <c r="O242" s="1520">
        <v>2</v>
      </c>
      <c r="P242" s="1521"/>
      <c r="Q242" s="538">
        <v>2</v>
      </c>
      <c r="R242" s="1518">
        <v>2</v>
      </c>
      <c r="S242" s="1519"/>
      <c r="T242" s="538">
        <v>4</v>
      </c>
      <c r="U242" s="538">
        <v>0</v>
      </c>
      <c r="V242" s="359">
        <v>3</v>
      </c>
    </row>
    <row r="243" spans="1:22" ht="15.75">
      <c r="A243" s="1654" t="s">
        <v>47</v>
      </c>
      <c r="B243" s="1655"/>
      <c r="C243" s="1655"/>
      <c r="D243" s="1655"/>
      <c r="E243" s="1655"/>
      <c r="F243" s="1655"/>
      <c r="G243" s="1655"/>
      <c r="H243" s="1655"/>
      <c r="I243" s="1655"/>
      <c r="J243" s="1655"/>
      <c r="K243" s="1655"/>
      <c r="L243" s="1655"/>
      <c r="M243" s="1655"/>
      <c r="N243" s="355"/>
      <c r="O243" s="1520"/>
      <c r="P243" s="1521"/>
      <c r="Q243" s="538">
        <v>1</v>
      </c>
      <c r="R243" s="1520"/>
      <c r="S243" s="1521"/>
      <c r="T243" s="538">
        <v>1</v>
      </c>
      <c r="U243" s="353">
        <v>1</v>
      </c>
      <c r="V243" s="359"/>
    </row>
    <row r="244" spans="1:22" ht="16.5" thickBot="1">
      <c r="A244" s="1654" t="s">
        <v>48</v>
      </c>
      <c r="B244" s="1655"/>
      <c r="C244" s="1655"/>
      <c r="D244" s="1655"/>
      <c r="E244" s="1655"/>
      <c r="F244" s="1655"/>
      <c r="G244" s="1655"/>
      <c r="H244" s="1655"/>
      <c r="I244" s="1655"/>
      <c r="J244" s="1655"/>
      <c r="K244" s="1655"/>
      <c r="L244" s="1655"/>
      <c r="M244" s="1655"/>
      <c r="N244" s="356"/>
      <c r="O244" s="1514"/>
      <c r="P244" s="1515"/>
      <c r="Q244" s="541"/>
      <c r="R244" s="1522">
        <v>1</v>
      </c>
      <c r="S244" s="1523"/>
      <c r="T244" s="541"/>
      <c r="U244" s="357"/>
      <c r="V244" s="360"/>
    </row>
    <row r="245" spans="1:22" ht="16.5" thickBot="1">
      <c r="A245" s="349"/>
      <c r="B245" s="349"/>
      <c r="C245" s="349"/>
      <c r="D245" s="349"/>
      <c r="E245" s="349"/>
      <c r="F245" s="349"/>
      <c r="G245" s="349"/>
      <c r="H245" s="349"/>
      <c r="I245" s="349"/>
      <c r="J245" s="349"/>
      <c r="K245" s="349"/>
      <c r="L245" s="2093" t="s">
        <v>319</v>
      </c>
      <c r="M245" s="2094"/>
      <c r="N245" s="2095" t="s">
        <v>320</v>
      </c>
      <c r="O245" s="2095"/>
      <c r="P245" s="2095"/>
      <c r="Q245" s="2092" t="s">
        <v>320</v>
      </c>
      <c r="R245" s="2092"/>
      <c r="S245" s="2092"/>
      <c r="T245" s="2092" t="s">
        <v>321</v>
      </c>
      <c r="U245" s="2092"/>
      <c r="V245" s="681"/>
    </row>
    <row r="246" spans="1:22" ht="16.5" thickBo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647">
        <f>G19+G32+G36+G37+G43+G53+G57+G58+G61+G95+G188</f>
        <v>37.5</v>
      </c>
      <c r="O246" s="1645"/>
      <c r="P246" s="1646"/>
      <c r="Q246" s="1644">
        <f>G29+G91+G92+G159+G160+G163+G164+G172+G175+G182+G185+G189+G192+G193</f>
        <v>50</v>
      </c>
      <c r="R246" s="1645"/>
      <c r="S246" s="1646"/>
      <c r="T246" s="1647">
        <f>G13+G40+G47+G50+G152+G156+G168+G169+G178+G179+G196+G197+G220+G223+G153</f>
        <v>55.5</v>
      </c>
      <c r="U246" s="1648"/>
      <c r="V246" s="1649"/>
    </row>
    <row r="247" spans="1:22" ht="16.5" thickBot="1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351"/>
      <c r="O247" s="352"/>
      <c r="P247" s="352"/>
      <c r="Q247" s="352"/>
      <c r="R247" s="352"/>
      <c r="S247" s="344"/>
      <c r="T247" s="350"/>
      <c r="U247" s="344"/>
      <c r="V247" s="345"/>
    </row>
    <row r="248" spans="1:22" ht="16.5" thickBot="1">
      <c r="A248" s="171"/>
      <c r="B248" s="349" t="s">
        <v>88</v>
      </c>
      <c r="C248" s="349"/>
      <c r="D248" s="1662"/>
      <c r="E248" s="1666"/>
      <c r="F248" s="1666"/>
      <c r="G248" s="349"/>
      <c r="H248" s="1664" t="s">
        <v>89</v>
      </c>
      <c r="I248" s="1667"/>
      <c r="J248" s="1667"/>
      <c r="K248" s="171"/>
      <c r="L248" s="171"/>
      <c r="M248" s="171"/>
      <c r="N248" s="1676">
        <f>N246+Q246+T246</f>
        <v>143</v>
      </c>
      <c r="O248" s="1677"/>
      <c r="P248" s="1677"/>
      <c r="Q248" s="1677"/>
      <c r="R248" s="1677"/>
      <c r="S248" s="1677"/>
      <c r="T248" s="1677"/>
      <c r="U248" s="1677"/>
      <c r="V248" s="1504"/>
    </row>
    <row r="249" spans="2:22" ht="15.75">
      <c r="B249" s="349" t="s">
        <v>259</v>
      </c>
      <c r="D249" s="1668"/>
      <c r="E249" s="1668"/>
      <c r="F249" s="1668"/>
      <c r="H249" s="1669" t="s">
        <v>260</v>
      </c>
      <c r="I249" s="1669"/>
      <c r="J249" s="1669"/>
      <c r="V249" s="33"/>
    </row>
    <row r="250" spans="2:22" ht="15.75">
      <c r="B250" s="349" t="s">
        <v>90</v>
      </c>
      <c r="C250" s="349"/>
      <c r="D250" s="1662"/>
      <c r="E250" s="1663"/>
      <c r="F250" s="1663"/>
      <c r="G250" s="349"/>
      <c r="H250" s="1664" t="s">
        <v>91</v>
      </c>
      <c r="I250" s="1665"/>
      <c r="J250" s="1665"/>
      <c r="V250" s="453"/>
    </row>
    <row r="251" ht="12.75">
      <c r="V251" s="453"/>
    </row>
    <row r="252" ht="12.75">
      <c r="V252" s="453"/>
    </row>
    <row r="253" ht="12.75">
      <c r="V253" s="453"/>
    </row>
    <row r="254" ht="12.75">
      <c r="V254" s="453"/>
    </row>
    <row r="255" ht="12.75">
      <c r="V255" s="453"/>
    </row>
    <row r="256" ht="12.75">
      <c r="V256" s="453"/>
    </row>
    <row r="257" ht="12.75">
      <c r="V257" s="453"/>
    </row>
    <row r="258" spans="2:22" ht="12.75">
      <c r="B258" s="33" t="s">
        <v>366</v>
      </c>
      <c r="C258" s="33" t="s">
        <v>365</v>
      </c>
      <c r="D258" s="33" t="s">
        <v>367</v>
      </c>
      <c r="E258" s="33" t="s">
        <v>368</v>
      </c>
      <c r="F258" s="33" t="s">
        <v>369</v>
      </c>
      <c r="V258" s="453"/>
    </row>
    <row r="259" spans="3:22" ht="12.75">
      <c r="C259" s="808">
        <f>I24</f>
        <v>8</v>
      </c>
      <c r="D259" s="808">
        <f>J24</f>
        <v>4</v>
      </c>
      <c r="E259" s="808">
        <f>K24</f>
        <v>0</v>
      </c>
      <c r="F259" s="808">
        <f>L24</f>
        <v>4</v>
      </c>
      <c r="V259" s="453"/>
    </row>
    <row r="260" spans="3:22" ht="12.75">
      <c r="C260" s="810">
        <f>I64</f>
        <v>114</v>
      </c>
      <c r="D260" s="810" t="str">
        <f>J64</f>
        <v>76/0</v>
      </c>
      <c r="E260" s="810" t="str">
        <f>K64</f>
        <v>16/4</v>
      </c>
      <c r="F260" s="810" t="str">
        <f>L64</f>
        <v>0/18</v>
      </c>
      <c r="V260" s="453"/>
    </row>
    <row r="261" spans="3:22" ht="12.75">
      <c r="C261" s="810">
        <f>I85</f>
        <v>46</v>
      </c>
      <c r="D261" s="810" t="str">
        <f>J85</f>
        <v>36/0</v>
      </c>
      <c r="E261" s="810">
        <f>K85</f>
        <v>0</v>
      </c>
      <c r="F261" s="810" t="str">
        <f>L85</f>
        <v>4/6</v>
      </c>
      <c r="V261" s="453"/>
    </row>
    <row r="262" spans="3:22" ht="12.75">
      <c r="C262" s="810">
        <f>I148</f>
        <v>176</v>
      </c>
      <c r="D262" s="810">
        <f>J148</f>
        <v>100</v>
      </c>
      <c r="E262" s="810" t="str">
        <f>K148</f>
        <v>40/8</v>
      </c>
      <c r="F262" s="810" t="str">
        <f>L148</f>
        <v>28/0</v>
      </c>
      <c r="V262" s="453"/>
    </row>
    <row r="263" spans="3:22" ht="12.75">
      <c r="C263" s="808">
        <f>SUM(C259:C262)</f>
        <v>344</v>
      </c>
      <c r="D263" s="808">
        <f>SUM(D259:D262)</f>
        <v>104</v>
      </c>
      <c r="E263" s="808">
        <f>SUM(E259:E262)</f>
        <v>0</v>
      </c>
      <c r="F263" s="808">
        <f>SUM(F259:F262)</f>
        <v>4</v>
      </c>
      <c r="V263" s="453"/>
    </row>
    <row r="264" ht="12.75">
      <c r="V264" s="453"/>
    </row>
    <row r="265" ht="12.75">
      <c r="V265" s="453"/>
    </row>
    <row r="266" ht="12.75">
      <c r="V266" s="453"/>
    </row>
    <row r="267" spans="3:22" ht="12.75">
      <c r="C267" s="33">
        <v>344</v>
      </c>
      <c r="D267" s="33">
        <v>216</v>
      </c>
      <c r="E267" s="33">
        <v>68</v>
      </c>
      <c r="F267" s="33">
        <v>60</v>
      </c>
      <c r="V267" s="453"/>
    </row>
    <row r="268" ht="12.75">
      <c r="V268" s="453"/>
    </row>
    <row r="269" spans="4:22" ht="12.75">
      <c r="D269" s="33">
        <v>216</v>
      </c>
      <c r="E269" s="33">
        <v>56</v>
      </c>
      <c r="F269" s="33">
        <v>36</v>
      </c>
      <c r="V269" s="453"/>
    </row>
    <row r="270" spans="4:22" ht="12.75">
      <c r="D270" s="33">
        <v>0</v>
      </c>
      <c r="E270" s="33">
        <v>12</v>
      </c>
      <c r="F270" s="33">
        <v>24</v>
      </c>
      <c r="V270" s="453"/>
    </row>
    <row r="271" ht="12.75">
      <c r="V271" s="453"/>
    </row>
    <row r="272" ht="12.75">
      <c r="V272" s="453"/>
    </row>
    <row r="273" spans="2:22" ht="12.75">
      <c r="B273" s="33" t="s">
        <v>380</v>
      </c>
      <c r="V273" s="453"/>
    </row>
    <row r="274" spans="3:22" ht="12.75">
      <c r="C274" s="33" t="s">
        <v>365</v>
      </c>
      <c r="D274" s="33" t="s">
        <v>367</v>
      </c>
      <c r="E274" s="33" t="s">
        <v>368</v>
      </c>
      <c r="F274" s="33" t="s">
        <v>369</v>
      </c>
      <c r="H274" s="33" t="s">
        <v>381</v>
      </c>
      <c r="I274" s="33" t="s">
        <v>368</v>
      </c>
      <c r="J274" s="33" t="s">
        <v>382</v>
      </c>
      <c r="V274" s="453"/>
    </row>
    <row r="275" spans="3:22" ht="12.75">
      <c r="C275" s="808">
        <f aca="true" t="shared" si="10" ref="C275:F276">C259</f>
        <v>8</v>
      </c>
      <c r="D275" s="808">
        <f t="shared" si="10"/>
        <v>4</v>
      </c>
      <c r="E275" s="808">
        <f t="shared" si="10"/>
        <v>0</v>
      </c>
      <c r="F275" s="808">
        <f t="shared" si="10"/>
        <v>4</v>
      </c>
      <c r="H275" s="33">
        <v>4</v>
      </c>
      <c r="J275" s="33">
        <v>4</v>
      </c>
      <c r="V275" s="453"/>
    </row>
    <row r="276" spans="3:22" ht="12.75">
      <c r="C276" s="808">
        <f t="shared" si="10"/>
        <v>114</v>
      </c>
      <c r="D276" s="808" t="str">
        <f t="shared" si="10"/>
        <v>76/0</v>
      </c>
      <c r="E276" s="808" t="str">
        <f t="shared" si="10"/>
        <v>16/4</v>
      </c>
      <c r="F276" s="808" t="str">
        <f t="shared" si="10"/>
        <v>0/18</v>
      </c>
      <c r="H276" s="33">
        <v>76</v>
      </c>
      <c r="I276" s="33">
        <v>20</v>
      </c>
      <c r="J276" s="33">
        <v>18</v>
      </c>
      <c r="V276" s="453"/>
    </row>
    <row r="277" spans="3:22" ht="12.75">
      <c r="C277" s="816">
        <f>I98</f>
        <v>32</v>
      </c>
      <c r="D277" s="816">
        <f>J98</f>
        <v>22</v>
      </c>
      <c r="E277" s="816">
        <f>K98</f>
        <v>8</v>
      </c>
      <c r="F277" s="816">
        <f>L98</f>
        <v>2</v>
      </c>
      <c r="H277" s="33">
        <v>30</v>
      </c>
      <c r="I277" s="33">
        <v>12</v>
      </c>
      <c r="J277" s="33">
        <v>2</v>
      </c>
      <c r="V277" s="453"/>
    </row>
    <row r="278" spans="3:22" ht="12.75">
      <c r="C278" s="810">
        <f>I200</f>
        <v>240</v>
      </c>
      <c r="D278" s="810" t="str">
        <f>J200</f>
        <v>108/22</v>
      </c>
      <c r="E278" s="810" t="str">
        <f>K200</f>
        <v>46/26</v>
      </c>
      <c r="F278" s="810" t="str">
        <f>L200</f>
        <v>18/20</v>
      </c>
      <c r="H278" s="33">
        <v>130</v>
      </c>
      <c r="I278" s="33">
        <f>46+26</f>
        <v>72</v>
      </c>
      <c r="J278" s="33">
        <v>38</v>
      </c>
      <c r="V278" s="453"/>
    </row>
    <row r="279" spans="3:22" ht="12.75">
      <c r="C279" s="808">
        <f>SUM(C275:C278)</f>
        <v>394</v>
      </c>
      <c r="H279" s="33">
        <f>SUM(H275:H278)</f>
        <v>240</v>
      </c>
      <c r="I279" s="33">
        <f>SUM(I275:I278)</f>
        <v>104</v>
      </c>
      <c r="J279" s="33">
        <f>SUM(J275:J278)</f>
        <v>62</v>
      </c>
      <c r="V279" s="453"/>
    </row>
    <row r="280" ht="12.75">
      <c r="V280" s="453"/>
    </row>
    <row r="281" ht="12.75">
      <c r="V281" s="453"/>
    </row>
    <row r="282" spans="3:22" ht="12.75">
      <c r="C282" s="372"/>
      <c r="D282" s="372" t="s">
        <v>383</v>
      </c>
      <c r="E282" s="372"/>
      <c r="F282" s="372"/>
      <c r="G282" s="372"/>
      <c r="H282" s="372"/>
      <c r="I282" s="372"/>
      <c r="J282" s="372"/>
      <c r="K282" s="372"/>
      <c r="L282" s="372"/>
      <c r="M282" s="372"/>
      <c r="N282" s="372"/>
      <c r="V282" s="453"/>
    </row>
    <row r="283" spans="3:22" ht="12.75">
      <c r="C283" s="2123">
        <v>1</v>
      </c>
      <c r="D283" s="2123"/>
      <c r="E283" s="2123"/>
      <c r="F283" s="2123"/>
      <c r="G283" s="2123">
        <v>2</v>
      </c>
      <c r="H283" s="2123"/>
      <c r="I283" s="2123"/>
      <c r="J283" s="2123"/>
      <c r="K283" s="2123">
        <v>3</v>
      </c>
      <c r="L283" s="2123"/>
      <c r="M283" s="2123"/>
      <c r="N283" s="2123"/>
      <c r="V283" s="453"/>
    </row>
    <row r="284" spans="3:22" ht="12.75">
      <c r="C284" s="1559">
        <v>1</v>
      </c>
      <c r="D284" s="2124"/>
      <c r="E284" s="1559">
        <v>2</v>
      </c>
      <c r="F284" s="2124"/>
      <c r="G284" s="1559">
        <v>3</v>
      </c>
      <c r="H284" s="2124"/>
      <c r="I284" s="1559">
        <v>4</v>
      </c>
      <c r="J284" s="2124"/>
      <c r="K284" s="2123">
        <v>5</v>
      </c>
      <c r="L284" s="2123"/>
      <c r="M284" s="2123">
        <v>6</v>
      </c>
      <c r="N284" s="2123"/>
      <c r="V284" s="453"/>
    </row>
    <row r="285" spans="3:22" ht="12.75">
      <c r="C285" s="372" t="s">
        <v>384</v>
      </c>
      <c r="D285" s="372" t="s">
        <v>385</v>
      </c>
      <c r="E285" s="372" t="s">
        <v>384</v>
      </c>
      <c r="F285" s="372" t="s">
        <v>385</v>
      </c>
      <c r="G285" s="372" t="s">
        <v>384</v>
      </c>
      <c r="H285" s="372" t="s">
        <v>385</v>
      </c>
      <c r="I285" s="372" t="s">
        <v>384</v>
      </c>
      <c r="J285" s="372" t="s">
        <v>385</v>
      </c>
      <c r="K285" s="372"/>
      <c r="L285" s="372"/>
      <c r="M285" s="372"/>
      <c r="N285" s="372"/>
      <c r="V285" s="453"/>
    </row>
    <row r="286" spans="3:22" ht="12.75">
      <c r="C286" s="372">
        <v>4</v>
      </c>
      <c r="D286" s="372">
        <v>0</v>
      </c>
      <c r="E286" s="372">
        <v>0</v>
      </c>
      <c r="F286" s="372">
        <v>0</v>
      </c>
      <c r="G286" s="372">
        <v>0</v>
      </c>
      <c r="H286" s="372">
        <v>0</v>
      </c>
      <c r="I286" s="372">
        <v>0</v>
      </c>
      <c r="J286" s="372">
        <v>0</v>
      </c>
      <c r="K286" s="372"/>
      <c r="L286" s="372"/>
      <c r="M286" s="372">
        <v>4</v>
      </c>
      <c r="N286" s="372">
        <v>0</v>
      </c>
      <c r="V286" s="453"/>
    </row>
    <row r="287" spans="3:22" ht="12.75">
      <c r="C287" s="372">
        <v>46</v>
      </c>
      <c r="D287" s="372">
        <v>12</v>
      </c>
      <c r="E287" s="372">
        <v>26</v>
      </c>
      <c r="F287" s="372">
        <v>8</v>
      </c>
      <c r="G287" s="372">
        <v>0</v>
      </c>
      <c r="H287" s="372">
        <v>0</v>
      </c>
      <c r="I287" s="372">
        <v>8</v>
      </c>
      <c r="J287" s="372">
        <v>2</v>
      </c>
      <c r="K287" s="372">
        <v>12</v>
      </c>
      <c r="L287" s="372">
        <v>0</v>
      </c>
      <c r="M287" s="372"/>
      <c r="N287" s="372"/>
      <c r="V287" s="453"/>
    </row>
    <row r="288" spans="3:22" ht="12.75">
      <c r="C288" s="372"/>
      <c r="D288" s="372"/>
      <c r="E288" s="372">
        <v>20</v>
      </c>
      <c r="F288" s="372">
        <v>0</v>
      </c>
      <c r="G288" s="372">
        <v>12</v>
      </c>
      <c r="H288" s="372"/>
      <c r="I288" s="372">
        <v>12</v>
      </c>
      <c r="J288" s="372"/>
      <c r="K288" s="372"/>
      <c r="L288" s="372"/>
      <c r="M288" s="372"/>
      <c r="N288" s="372"/>
      <c r="V288" s="453"/>
    </row>
    <row r="289" spans="3:22" ht="12.75">
      <c r="C289" s="372"/>
      <c r="D289" s="372"/>
      <c r="E289" s="372">
        <v>12</v>
      </c>
      <c r="F289" s="372">
        <v>0</v>
      </c>
      <c r="G289" s="372">
        <v>40</v>
      </c>
      <c r="H289" s="372">
        <v>24</v>
      </c>
      <c r="I289" s="372">
        <v>36</v>
      </c>
      <c r="J289" s="372">
        <v>16</v>
      </c>
      <c r="K289" s="372">
        <v>44</v>
      </c>
      <c r="L289" s="372">
        <v>12</v>
      </c>
      <c r="M289" s="372">
        <v>40</v>
      </c>
      <c r="N289" s="372">
        <v>16</v>
      </c>
      <c r="V289" s="453"/>
    </row>
    <row r="290" spans="3:22" ht="12.75">
      <c r="C290" s="33">
        <f>SUM(C286:C289)</f>
        <v>50</v>
      </c>
      <c r="D290" s="33">
        <f aca="true" t="shared" si="11" ref="D290:N290">SUM(D286:D289)</f>
        <v>12</v>
      </c>
      <c r="E290" s="33">
        <f t="shared" si="11"/>
        <v>58</v>
      </c>
      <c r="F290" s="33">
        <f t="shared" si="11"/>
        <v>8</v>
      </c>
      <c r="G290" s="33">
        <f t="shared" si="11"/>
        <v>52</v>
      </c>
      <c r="H290" s="33">
        <f t="shared" si="11"/>
        <v>24</v>
      </c>
      <c r="I290" s="33">
        <f t="shared" si="11"/>
        <v>56</v>
      </c>
      <c r="J290" s="33">
        <f t="shared" si="11"/>
        <v>18</v>
      </c>
      <c r="K290" s="33">
        <f t="shared" si="11"/>
        <v>56</v>
      </c>
      <c r="L290" s="33">
        <f t="shared" si="11"/>
        <v>12</v>
      </c>
      <c r="M290" s="33">
        <f t="shared" si="11"/>
        <v>44</v>
      </c>
      <c r="N290" s="33">
        <f t="shared" si="11"/>
        <v>16</v>
      </c>
      <c r="V290" s="453"/>
    </row>
    <row r="291" ht="12.75">
      <c r="V291" s="453"/>
    </row>
    <row r="292" ht="12.75">
      <c r="V292" s="453"/>
    </row>
    <row r="293" ht="12.75">
      <c r="V293" s="453"/>
    </row>
    <row r="294" spans="1:22" ht="12.75">
      <c r="A294" s="33" t="s">
        <v>386</v>
      </c>
      <c r="V294" s="453"/>
    </row>
    <row r="295" spans="2:22" ht="12.75">
      <c r="B295" s="372"/>
      <c r="C295" s="372"/>
      <c r="D295" s="372"/>
      <c r="E295" s="372"/>
      <c r="F295" s="372"/>
      <c r="G295" s="372"/>
      <c r="H295" s="372"/>
      <c r="V295" s="453"/>
    </row>
    <row r="296" spans="2:22" ht="12.75">
      <c r="B296" s="372"/>
      <c r="C296" s="372" t="s">
        <v>390</v>
      </c>
      <c r="D296" s="372"/>
      <c r="E296" s="372"/>
      <c r="F296" s="372"/>
      <c r="G296" s="372"/>
      <c r="H296" s="372"/>
      <c r="J296" s="372"/>
      <c r="V296" s="453"/>
    </row>
    <row r="297" spans="1:22" ht="12.75">
      <c r="A297" s="33" t="s">
        <v>387</v>
      </c>
      <c r="B297" s="372"/>
      <c r="C297" s="372">
        <v>1</v>
      </c>
      <c r="D297" s="372">
        <v>2</v>
      </c>
      <c r="E297" s="372">
        <v>3</v>
      </c>
      <c r="F297" s="372">
        <v>4</v>
      </c>
      <c r="G297" s="372">
        <v>5</v>
      </c>
      <c r="H297" s="372">
        <v>6</v>
      </c>
      <c r="J297" s="372"/>
      <c r="V297" s="453"/>
    </row>
    <row r="298" spans="2:22" ht="12.75">
      <c r="B298" s="372" t="s">
        <v>388</v>
      </c>
      <c r="C298" s="372">
        <f aca="true" t="shared" si="12" ref="C298:H298">COUNTIF($C$11:$C$21,C297)</f>
        <v>1</v>
      </c>
      <c r="D298" s="372">
        <f t="shared" si="12"/>
        <v>0</v>
      </c>
      <c r="E298" s="372">
        <f t="shared" si="12"/>
        <v>0</v>
      </c>
      <c r="F298" s="372">
        <f t="shared" si="12"/>
        <v>0</v>
      </c>
      <c r="G298" s="372">
        <f t="shared" si="12"/>
        <v>0</v>
      </c>
      <c r="H298" s="372">
        <f t="shared" si="12"/>
        <v>0</v>
      </c>
      <c r="V298" s="453"/>
    </row>
    <row r="299" spans="2:22" ht="12.75">
      <c r="B299" s="372" t="s">
        <v>389</v>
      </c>
      <c r="C299" s="372">
        <f aca="true" t="shared" si="13" ref="C299:H299">COUNTIF($D$11:$D$21,C297)</f>
        <v>0</v>
      </c>
      <c r="D299" s="372">
        <f t="shared" si="13"/>
        <v>0</v>
      </c>
      <c r="E299" s="372">
        <f t="shared" si="13"/>
        <v>0</v>
      </c>
      <c r="F299" s="372">
        <f t="shared" si="13"/>
        <v>0</v>
      </c>
      <c r="G299" s="372">
        <f t="shared" si="13"/>
        <v>0</v>
      </c>
      <c r="H299" s="372">
        <f t="shared" si="13"/>
        <v>1</v>
      </c>
      <c r="V299" s="453"/>
    </row>
    <row r="300" ht="12.75">
      <c r="V300" s="453"/>
    </row>
    <row r="301" ht="12.75">
      <c r="V301" s="453"/>
    </row>
    <row r="302" spans="2:22" ht="12.75">
      <c r="B302" s="372"/>
      <c r="C302" s="372" t="s">
        <v>390</v>
      </c>
      <c r="D302" s="372"/>
      <c r="E302" s="372"/>
      <c r="F302" s="372"/>
      <c r="G302" s="372"/>
      <c r="H302" s="372"/>
      <c r="V302" s="453"/>
    </row>
    <row r="303" spans="1:22" ht="12.75">
      <c r="A303" s="33" t="s">
        <v>391</v>
      </c>
      <c r="B303" s="372"/>
      <c r="C303" s="372">
        <v>1</v>
      </c>
      <c r="D303" s="372">
        <v>2</v>
      </c>
      <c r="E303" s="372">
        <v>3</v>
      </c>
      <c r="F303" s="372">
        <v>4</v>
      </c>
      <c r="G303" s="372">
        <v>5</v>
      </c>
      <c r="H303" s="372">
        <v>6</v>
      </c>
      <c r="V303" s="453"/>
    </row>
    <row r="304" spans="2:22" ht="12.75">
      <c r="B304" s="372" t="s">
        <v>388</v>
      </c>
      <c r="C304" s="372">
        <f aca="true" t="shared" si="14" ref="C304:H304">COUNTIF($C$26:$C$61,C303)</f>
        <v>3</v>
      </c>
      <c r="D304" s="372">
        <f t="shared" si="14"/>
        <v>2</v>
      </c>
      <c r="E304" s="372">
        <f t="shared" si="14"/>
        <v>0</v>
      </c>
      <c r="F304" s="372">
        <f t="shared" si="14"/>
        <v>1</v>
      </c>
      <c r="G304" s="372">
        <f t="shared" si="14"/>
        <v>1</v>
      </c>
      <c r="H304" s="372">
        <f t="shared" si="14"/>
        <v>0</v>
      </c>
      <c r="V304" s="453"/>
    </row>
    <row r="305" spans="2:8" ht="12.75">
      <c r="B305" s="372" t="s">
        <v>389</v>
      </c>
      <c r="C305" s="372">
        <f aca="true" t="shared" si="15" ref="C305:H305">COUNTIF($D$26:$D$61,C303)</f>
        <v>2</v>
      </c>
      <c r="D305" s="372">
        <f t="shared" si="15"/>
        <v>1</v>
      </c>
      <c r="E305" s="372">
        <f t="shared" si="15"/>
        <v>0</v>
      </c>
      <c r="F305" s="372">
        <f t="shared" si="15"/>
        <v>0</v>
      </c>
      <c r="G305" s="372">
        <f t="shared" si="15"/>
        <v>2</v>
      </c>
      <c r="H305" s="372">
        <f t="shared" si="15"/>
        <v>0</v>
      </c>
    </row>
    <row r="308" ht="12.75">
      <c r="A308" s="33" t="s">
        <v>366</v>
      </c>
    </row>
    <row r="309" spans="1:8" ht="12.75">
      <c r="A309" s="33" t="s">
        <v>392</v>
      </c>
      <c r="B309" s="372"/>
      <c r="C309" s="372" t="s">
        <v>390</v>
      </c>
      <c r="D309" s="372"/>
      <c r="E309" s="372"/>
      <c r="F309" s="372"/>
      <c r="G309" s="372"/>
      <c r="H309" s="372"/>
    </row>
    <row r="310" spans="2:8" ht="12.75">
      <c r="B310" s="372"/>
      <c r="C310" s="372">
        <v>1</v>
      </c>
      <c r="D310" s="372">
        <v>2</v>
      </c>
      <c r="E310" s="372">
        <v>3</v>
      </c>
      <c r="F310" s="372">
        <v>4</v>
      </c>
      <c r="G310" s="372">
        <v>5</v>
      </c>
      <c r="H310" s="372">
        <v>6</v>
      </c>
    </row>
    <row r="311" spans="2:8" ht="12.75">
      <c r="B311" s="372" t="s">
        <v>388</v>
      </c>
      <c r="C311" s="372">
        <f aca="true" t="shared" si="16" ref="C311:H311">COUNTIF($C$68:$C$82,C310)</f>
        <v>0</v>
      </c>
      <c r="D311" s="372">
        <f t="shared" si="16"/>
        <v>2</v>
      </c>
      <c r="E311" s="372">
        <f t="shared" si="16"/>
        <v>0</v>
      </c>
      <c r="F311" s="372">
        <f t="shared" si="16"/>
        <v>1</v>
      </c>
      <c r="G311" s="372">
        <f t="shared" si="16"/>
        <v>0</v>
      </c>
      <c r="H311" s="372">
        <f t="shared" si="16"/>
        <v>0</v>
      </c>
    </row>
    <row r="312" spans="2:8" ht="12.75">
      <c r="B312" s="372" t="s">
        <v>389</v>
      </c>
      <c r="C312" s="372">
        <f aca="true" t="shared" si="17" ref="C312:H312">COUNTIF($D$68:$D$82,C310)</f>
        <v>0</v>
      </c>
      <c r="D312" s="372">
        <f t="shared" si="17"/>
        <v>1</v>
      </c>
      <c r="E312" s="372">
        <f t="shared" si="17"/>
        <v>1</v>
      </c>
      <c r="F312" s="372">
        <f t="shared" si="17"/>
        <v>0</v>
      </c>
      <c r="G312" s="372">
        <f t="shared" si="17"/>
        <v>0</v>
      </c>
      <c r="H312" s="372">
        <f t="shared" si="17"/>
        <v>0</v>
      </c>
    </row>
    <row r="315" spans="1:8" ht="12.75">
      <c r="A315" s="33" t="s">
        <v>393</v>
      </c>
      <c r="B315" s="372"/>
      <c r="C315" s="372" t="s">
        <v>390</v>
      </c>
      <c r="D315" s="372"/>
      <c r="E315" s="372"/>
      <c r="F315" s="372"/>
      <c r="G315" s="372"/>
      <c r="H315" s="372"/>
    </row>
    <row r="316" spans="2:8" ht="12.75">
      <c r="B316" s="372"/>
      <c r="C316" s="372">
        <v>1</v>
      </c>
      <c r="D316" s="372">
        <v>2</v>
      </c>
      <c r="E316" s="372">
        <v>3</v>
      </c>
      <c r="F316" s="372">
        <v>4</v>
      </c>
      <c r="G316" s="372">
        <v>5</v>
      </c>
      <c r="H316" s="372">
        <v>6</v>
      </c>
    </row>
    <row r="317" spans="2:8" ht="12.75">
      <c r="B317" s="372" t="s">
        <v>388</v>
      </c>
      <c r="C317" s="372">
        <f aca="true" t="shared" si="18" ref="C317:H317">COUNTIF($C$101:$C$141,C316)</f>
        <v>0</v>
      </c>
      <c r="D317" s="372">
        <f t="shared" si="18"/>
        <v>1</v>
      </c>
      <c r="E317" s="372">
        <f t="shared" si="18"/>
        <v>3</v>
      </c>
      <c r="F317" s="372">
        <f t="shared" si="18"/>
        <v>2</v>
      </c>
      <c r="G317" s="372">
        <f t="shared" si="18"/>
        <v>3</v>
      </c>
      <c r="H317" s="372">
        <f t="shared" si="18"/>
        <v>1</v>
      </c>
    </row>
    <row r="318" spans="2:8" ht="12.75">
      <c r="B318" s="372" t="s">
        <v>389</v>
      </c>
      <c r="C318" s="372">
        <f aca="true" t="shared" si="19" ref="C318:H318">COUNTIF($D$101:$D$141,C316)</f>
        <v>0</v>
      </c>
      <c r="D318" s="372">
        <f t="shared" si="19"/>
        <v>0</v>
      </c>
      <c r="E318" s="372">
        <f t="shared" si="19"/>
        <v>1</v>
      </c>
      <c r="F318" s="372">
        <f t="shared" si="19"/>
        <v>1</v>
      </c>
      <c r="G318" s="372">
        <f t="shared" si="19"/>
        <v>2</v>
      </c>
      <c r="H318" s="372">
        <f t="shared" si="19"/>
        <v>2</v>
      </c>
    </row>
    <row r="321" spans="1:8" ht="12.75">
      <c r="A321" s="33" t="s">
        <v>394</v>
      </c>
      <c r="B321" s="372"/>
      <c r="C321" s="372" t="s">
        <v>390</v>
      </c>
      <c r="D321" s="372"/>
      <c r="E321" s="372"/>
      <c r="F321" s="372"/>
      <c r="G321" s="372"/>
      <c r="H321" s="372"/>
    </row>
    <row r="322" spans="2:8" ht="12.75">
      <c r="B322" s="372"/>
      <c r="C322" s="372">
        <v>1</v>
      </c>
      <c r="D322" s="372">
        <v>2</v>
      </c>
      <c r="E322" s="372">
        <v>3</v>
      </c>
      <c r="F322" s="372">
        <v>4</v>
      </c>
      <c r="G322" s="372">
        <v>5</v>
      </c>
      <c r="H322" s="372">
        <v>6</v>
      </c>
    </row>
    <row r="323" spans="2:8" ht="12.75">
      <c r="B323" s="372" t="s">
        <v>388</v>
      </c>
      <c r="C323" s="372">
        <f aca="true" t="shared" si="20" ref="C323:H324">C298+C304+C311+C317</f>
        <v>4</v>
      </c>
      <c r="D323" s="372">
        <f t="shared" si="20"/>
        <v>5</v>
      </c>
      <c r="E323" s="372">
        <f t="shared" si="20"/>
        <v>3</v>
      </c>
      <c r="F323" s="372">
        <f t="shared" si="20"/>
        <v>4</v>
      </c>
      <c r="G323" s="372">
        <f t="shared" si="20"/>
        <v>4</v>
      </c>
      <c r="H323" s="372">
        <f t="shared" si="20"/>
        <v>1</v>
      </c>
    </row>
    <row r="324" spans="2:8" ht="12.75">
      <c r="B324" s="372" t="s">
        <v>389</v>
      </c>
      <c r="C324" s="372">
        <f t="shared" si="20"/>
        <v>2</v>
      </c>
      <c r="D324" s="372">
        <f t="shared" si="20"/>
        <v>2</v>
      </c>
      <c r="E324" s="372">
        <f t="shared" si="20"/>
        <v>2</v>
      </c>
      <c r="F324" s="372">
        <f t="shared" si="20"/>
        <v>1</v>
      </c>
      <c r="G324" s="372">
        <f t="shared" si="20"/>
        <v>4</v>
      </c>
      <c r="H324" s="372">
        <f t="shared" si="20"/>
        <v>3</v>
      </c>
    </row>
    <row r="329" ht="12.75">
      <c r="A329" s="33" t="s">
        <v>380</v>
      </c>
    </row>
    <row r="330" spans="1:8" ht="12.75">
      <c r="A330" s="33" t="s">
        <v>392</v>
      </c>
      <c r="B330" s="372"/>
      <c r="C330" s="372" t="s">
        <v>390</v>
      </c>
      <c r="D330" s="372"/>
      <c r="E330" s="372"/>
      <c r="F330" s="372"/>
      <c r="G330" s="372"/>
      <c r="H330" s="372"/>
    </row>
    <row r="331" spans="2:8" ht="12.75">
      <c r="B331" s="372"/>
      <c r="C331" s="372">
        <v>1</v>
      </c>
      <c r="D331" s="372">
        <v>2</v>
      </c>
      <c r="E331" s="372">
        <v>3</v>
      </c>
      <c r="F331" s="372">
        <v>4</v>
      </c>
      <c r="G331" s="372">
        <v>5</v>
      </c>
      <c r="H331" s="372">
        <v>6</v>
      </c>
    </row>
    <row r="332" spans="2:8" ht="12.75">
      <c r="B332" s="372" t="s">
        <v>388</v>
      </c>
      <c r="C332" s="372">
        <f aca="true" t="shared" si="21" ref="C332:H332">COUNTIF($C$88:$C$95,C331)</f>
        <v>0</v>
      </c>
      <c r="D332" s="372">
        <f t="shared" si="21"/>
        <v>2</v>
      </c>
      <c r="E332" s="372">
        <f t="shared" si="21"/>
        <v>1</v>
      </c>
      <c r="F332" s="372">
        <f t="shared" si="21"/>
        <v>1</v>
      </c>
      <c r="G332" s="372">
        <f t="shared" si="21"/>
        <v>0</v>
      </c>
      <c r="H332" s="372">
        <f t="shared" si="21"/>
        <v>0</v>
      </c>
    </row>
    <row r="333" spans="2:8" ht="12.75">
      <c r="B333" s="372" t="s">
        <v>389</v>
      </c>
      <c r="C333" s="372">
        <f aca="true" t="shared" si="22" ref="C333:H333">COUNTIF($D$88:$D$95,C331)</f>
        <v>0</v>
      </c>
      <c r="D333" s="372">
        <f t="shared" si="22"/>
        <v>0</v>
      </c>
      <c r="E333" s="372">
        <f t="shared" si="22"/>
        <v>0</v>
      </c>
      <c r="F333" s="372">
        <f t="shared" si="22"/>
        <v>0</v>
      </c>
      <c r="G333" s="372">
        <f t="shared" si="22"/>
        <v>0</v>
      </c>
      <c r="H333" s="372">
        <f t="shared" si="22"/>
        <v>0</v>
      </c>
    </row>
    <row r="336" spans="1:8" ht="12.75">
      <c r="A336" s="33" t="s">
        <v>393</v>
      </c>
      <c r="B336" s="372"/>
      <c r="C336" s="372" t="s">
        <v>390</v>
      </c>
      <c r="D336" s="372"/>
      <c r="E336" s="372"/>
      <c r="F336" s="372"/>
      <c r="G336" s="372"/>
      <c r="H336" s="372"/>
    </row>
    <row r="337" spans="2:8" ht="12.75">
      <c r="B337" s="372"/>
      <c r="C337" s="372">
        <v>1</v>
      </c>
      <c r="D337" s="372">
        <v>2</v>
      </c>
      <c r="E337" s="372">
        <v>3</v>
      </c>
      <c r="F337" s="372">
        <v>4</v>
      </c>
      <c r="G337" s="372">
        <v>5</v>
      </c>
      <c r="H337" s="372">
        <v>6</v>
      </c>
    </row>
    <row r="338" spans="2:8" ht="12.75">
      <c r="B338" s="372" t="s">
        <v>388</v>
      </c>
      <c r="C338" s="372">
        <f aca="true" t="shared" si="23" ref="C338:H338">COUNTIF($C$150:$C$197,C337)</f>
        <v>0</v>
      </c>
      <c r="D338" s="372">
        <f t="shared" si="23"/>
        <v>0</v>
      </c>
      <c r="E338" s="372">
        <f t="shared" si="23"/>
        <v>3</v>
      </c>
      <c r="F338" s="372">
        <f t="shared" si="23"/>
        <v>1</v>
      </c>
      <c r="G338" s="372">
        <f t="shared" si="23"/>
        <v>1</v>
      </c>
      <c r="H338" s="372">
        <f t="shared" si="23"/>
        <v>1</v>
      </c>
    </row>
    <row r="339" spans="2:8" ht="12.75">
      <c r="B339" s="372" t="s">
        <v>389</v>
      </c>
      <c r="C339" s="372">
        <f aca="true" t="shared" si="24" ref="C339:H339">COUNTIF($D$150:$D$197,C337)</f>
        <v>2</v>
      </c>
      <c r="D339" s="372">
        <f t="shared" si="24"/>
        <v>1</v>
      </c>
      <c r="E339" s="372">
        <f t="shared" si="24"/>
        <v>3</v>
      </c>
      <c r="F339" s="372">
        <f t="shared" si="24"/>
        <v>0</v>
      </c>
      <c r="G339" s="372">
        <f t="shared" si="24"/>
        <v>0</v>
      </c>
      <c r="H339" s="372">
        <f t="shared" si="24"/>
        <v>0</v>
      </c>
    </row>
    <row r="343" spans="1:8" ht="12.75">
      <c r="A343" s="33" t="s">
        <v>395</v>
      </c>
      <c r="B343" s="372"/>
      <c r="C343" s="372" t="s">
        <v>390</v>
      </c>
      <c r="D343" s="372"/>
      <c r="E343" s="372"/>
      <c r="F343" s="372"/>
      <c r="G343" s="372"/>
      <c r="H343" s="372"/>
    </row>
    <row r="344" spans="2:8" ht="12.75">
      <c r="B344" s="372"/>
      <c r="C344" s="372">
        <v>1</v>
      </c>
      <c r="D344" s="372">
        <v>2</v>
      </c>
      <c r="E344" s="372">
        <v>3</v>
      </c>
      <c r="F344" s="372">
        <v>4</v>
      </c>
      <c r="G344" s="372">
        <v>5</v>
      </c>
      <c r="H344" s="372">
        <v>6</v>
      </c>
    </row>
    <row r="345" spans="2:8" ht="12.75">
      <c r="B345" s="372" t="s">
        <v>388</v>
      </c>
      <c r="C345" s="372">
        <f aca="true" t="shared" si="25" ref="C345:H346">C298+C304+C332+C338</f>
        <v>4</v>
      </c>
      <c r="D345" s="372">
        <f t="shared" si="25"/>
        <v>4</v>
      </c>
      <c r="E345" s="372">
        <f t="shared" si="25"/>
        <v>4</v>
      </c>
      <c r="F345" s="372">
        <f t="shared" si="25"/>
        <v>3</v>
      </c>
      <c r="G345" s="372">
        <f t="shared" si="25"/>
        <v>2</v>
      </c>
      <c r="H345" s="372">
        <f t="shared" si="25"/>
        <v>1</v>
      </c>
    </row>
    <row r="346" spans="2:8" ht="12.75">
      <c r="B346" s="372" t="s">
        <v>389</v>
      </c>
      <c r="C346" s="372">
        <f t="shared" si="25"/>
        <v>4</v>
      </c>
      <c r="D346" s="372">
        <f t="shared" si="25"/>
        <v>2</v>
      </c>
      <c r="E346" s="372">
        <f t="shared" si="25"/>
        <v>3</v>
      </c>
      <c r="F346" s="372">
        <f t="shared" si="25"/>
        <v>0</v>
      </c>
      <c r="G346" s="372">
        <f t="shared" si="25"/>
        <v>2</v>
      </c>
      <c r="H346" s="372">
        <f t="shared" si="25"/>
        <v>1</v>
      </c>
    </row>
  </sheetData>
  <sheetProtection/>
  <mergeCells count="547">
    <mergeCell ref="C283:F283"/>
    <mergeCell ref="G283:J283"/>
    <mergeCell ref="K283:N283"/>
    <mergeCell ref="C284:D284"/>
    <mergeCell ref="E284:F284"/>
    <mergeCell ref="G284:H284"/>
    <mergeCell ref="I284:J284"/>
    <mergeCell ref="K284:L284"/>
    <mergeCell ref="M284:N284"/>
    <mergeCell ref="D250:F250"/>
    <mergeCell ref="H250:J250"/>
    <mergeCell ref="L245:M245"/>
    <mergeCell ref="N245:P245"/>
    <mergeCell ref="D248:F248"/>
    <mergeCell ref="H248:J248"/>
    <mergeCell ref="N248:V248"/>
    <mergeCell ref="D249:F249"/>
    <mergeCell ref="H249:J249"/>
    <mergeCell ref="T245:U245"/>
    <mergeCell ref="N246:P246"/>
    <mergeCell ref="Q246:S246"/>
    <mergeCell ref="T246:V246"/>
    <mergeCell ref="A244:M244"/>
    <mergeCell ref="O244:P244"/>
    <mergeCell ref="R244:S244"/>
    <mergeCell ref="Q245:S245"/>
    <mergeCell ref="A242:M242"/>
    <mergeCell ref="O242:P242"/>
    <mergeCell ref="R242:S242"/>
    <mergeCell ref="A243:M243"/>
    <mergeCell ref="O243:P243"/>
    <mergeCell ref="R243:S243"/>
    <mergeCell ref="A240:M240"/>
    <mergeCell ref="O240:P240"/>
    <mergeCell ref="R240:S240"/>
    <mergeCell ref="A241:M241"/>
    <mergeCell ref="O241:P241"/>
    <mergeCell ref="R241:S241"/>
    <mergeCell ref="A239:F239"/>
    <mergeCell ref="O239:P239"/>
    <mergeCell ref="R239:S239"/>
    <mergeCell ref="A238:F238"/>
    <mergeCell ref="O238:P238"/>
    <mergeCell ref="R238:S238"/>
    <mergeCell ref="O237:P237"/>
    <mergeCell ref="T233:U233"/>
    <mergeCell ref="N234:P234"/>
    <mergeCell ref="Q234:S234"/>
    <mergeCell ref="T234:V234"/>
    <mergeCell ref="R237:S237"/>
    <mergeCell ref="A236:Y236"/>
    <mergeCell ref="A237:F237"/>
    <mergeCell ref="R231:S231"/>
    <mergeCell ref="A232:M232"/>
    <mergeCell ref="O232:P232"/>
    <mergeCell ref="R232:S232"/>
    <mergeCell ref="Q233:S233"/>
    <mergeCell ref="N235:V235"/>
    <mergeCell ref="L233:M233"/>
    <mergeCell ref="N233:P233"/>
    <mergeCell ref="A231:M231"/>
    <mergeCell ref="O231:P231"/>
    <mergeCell ref="A229:M229"/>
    <mergeCell ref="O229:P229"/>
    <mergeCell ref="R229:S229"/>
    <mergeCell ref="A230:M230"/>
    <mergeCell ref="O230:P230"/>
    <mergeCell ref="R230:S230"/>
    <mergeCell ref="A227:F227"/>
    <mergeCell ref="O227:P227"/>
    <mergeCell ref="R227:S227"/>
    <mergeCell ref="A228:M228"/>
    <mergeCell ref="O228:P228"/>
    <mergeCell ref="R228:S228"/>
    <mergeCell ref="O223:P223"/>
    <mergeCell ref="R223:S223"/>
    <mergeCell ref="A224:Y224"/>
    <mergeCell ref="A225:F225"/>
    <mergeCell ref="O225:P225"/>
    <mergeCell ref="R225:S225"/>
    <mergeCell ref="A220:F220"/>
    <mergeCell ref="O220:P220"/>
    <mergeCell ref="R220:S220"/>
    <mergeCell ref="A226:F226"/>
    <mergeCell ref="O226:P226"/>
    <mergeCell ref="R226:S226"/>
    <mergeCell ref="A221:V221"/>
    <mergeCell ref="O222:P222"/>
    <mergeCell ref="R222:S222"/>
    <mergeCell ref="A223:F223"/>
    <mergeCell ref="A219:F219"/>
    <mergeCell ref="O219:P219"/>
    <mergeCell ref="R219:S219"/>
    <mergeCell ref="A218:F218"/>
    <mergeCell ref="O218:P218"/>
    <mergeCell ref="R218:S218"/>
    <mergeCell ref="O217:P217"/>
    <mergeCell ref="R217:S217"/>
    <mergeCell ref="O215:P215"/>
    <mergeCell ref="R215:S215"/>
    <mergeCell ref="O216:P216"/>
    <mergeCell ref="O213:P213"/>
    <mergeCell ref="R213:S213"/>
    <mergeCell ref="R214:S214"/>
    <mergeCell ref="R216:S216"/>
    <mergeCell ref="O214:P214"/>
    <mergeCell ref="A210:F210"/>
    <mergeCell ref="O210:P210"/>
    <mergeCell ref="R210:S210"/>
    <mergeCell ref="A211:V211"/>
    <mergeCell ref="A208:F208"/>
    <mergeCell ref="O208:P208"/>
    <mergeCell ref="R208:S208"/>
    <mergeCell ref="A209:F209"/>
    <mergeCell ref="O209:P209"/>
    <mergeCell ref="R209:S209"/>
    <mergeCell ref="O204:P204"/>
    <mergeCell ref="R204:S204"/>
    <mergeCell ref="O205:P205"/>
    <mergeCell ref="R205:S205"/>
    <mergeCell ref="O206:P206"/>
    <mergeCell ref="R206:S206"/>
    <mergeCell ref="O212:P212"/>
    <mergeCell ref="R212:S212"/>
    <mergeCell ref="A200:F200"/>
    <mergeCell ref="O200:P200"/>
    <mergeCell ref="R200:S200"/>
    <mergeCell ref="O207:P207"/>
    <mergeCell ref="R207:S207"/>
    <mergeCell ref="A201:V201"/>
    <mergeCell ref="O202:P202"/>
    <mergeCell ref="R202:S202"/>
    <mergeCell ref="O203:P203"/>
    <mergeCell ref="R203:S203"/>
    <mergeCell ref="A199:F199"/>
    <mergeCell ref="O199:P199"/>
    <mergeCell ref="R199:S199"/>
    <mergeCell ref="A198:F198"/>
    <mergeCell ref="O198:P198"/>
    <mergeCell ref="R198:S198"/>
    <mergeCell ref="O197:P197"/>
    <mergeCell ref="R197:S197"/>
    <mergeCell ref="O195:P195"/>
    <mergeCell ref="R195:S195"/>
    <mergeCell ref="O196:P196"/>
    <mergeCell ref="O193:P193"/>
    <mergeCell ref="R193:S193"/>
    <mergeCell ref="R194:S194"/>
    <mergeCell ref="R196:S196"/>
    <mergeCell ref="O194:P194"/>
    <mergeCell ref="O191:P191"/>
    <mergeCell ref="R191:S191"/>
    <mergeCell ref="O185:P185"/>
    <mergeCell ref="R185:S185"/>
    <mergeCell ref="O186:P186"/>
    <mergeCell ref="R186:S186"/>
    <mergeCell ref="O192:P192"/>
    <mergeCell ref="R192:S192"/>
    <mergeCell ref="O187:P187"/>
    <mergeCell ref="R187:S187"/>
    <mergeCell ref="O188:P188"/>
    <mergeCell ref="R188:S188"/>
    <mergeCell ref="O189:P189"/>
    <mergeCell ref="R189:S189"/>
    <mergeCell ref="O190:P190"/>
    <mergeCell ref="R190:S190"/>
    <mergeCell ref="R179:S179"/>
    <mergeCell ref="O181:P181"/>
    <mergeCell ref="R181:S181"/>
    <mergeCell ref="O182:P182"/>
    <mergeCell ref="R182:S182"/>
    <mergeCell ref="O183:P183"/>
    <mergeCell ref="R183:S183"/>
    <mergeCell ref="R177:S177"/>
    <mergeCell ref="O184:P184"/>
    <mergeCell ref="R184:S184"/>
    <mergeCell ref="O173:P173"/>
    <mergeCell ref="R173:S173"/>
    <mergeCell ref="O174:P174"/>
    <mergeCell ref="R174:S174"/>
    <mergeCell ref="O178:P178"/>
    <mergeCell ref="R178:S178"/>
    <mergeCell ref="O179:P179"/>
    <mergeCell ref="R170:S170"/>
    <mergeCell ref="O171:P171"/>
    <mergeCell ref="R171:S171"/>
    <mergeCell ref="O180:P180"/>
    <mergeCell ref="R180:S180"/>
    <mergeCell ref="O175:P175"/>
    <mergeCell ref="R175:S175"/>
    <mergeCell ref="O176:P176"/>
    <mergeCell ref="R176:S176"/>
    <mergeCell ref="O177:P177"/>
    <mergeCell ref="R165:S165"/>
    <mergeCell ref="O172:P172"/>
    <mergeCell ref="R172:S172"/>
    <mergeCell ref="O166:P166"/>
    <mergeCell ref="R166:S166"/>
    <mergeCell ref="O167:P167"/>
    <mergeCell ref="R167:S167"/>
    <mergeCell ref="O169:P169"/>
    <mergeCell ref="R169:S169"/>
    <mergeCell ref="O170:P170"/>
    <mergeCell ref="R160:S160"/>
    <mergeCell ref="O161:P161"/>
    <mergeCell ref="R161:S161"/>
    <mergeCell ref="O168:P168"/>
    <mergeCell ref="R168:S168"/>
    <mergeCell ref="O163:P163"/>
    <mergeCell ref="R163:S163"/>
    <mergeCell ref="O164:P164"/>
    <mergeCell ref="R164:S164"/>
    <mergeCell ref="O165:P165"/>
    <mergeCell ref="O148:P148"/>
    <mergeCell ref="O162:P162"/>
    <mergeCell ref="R162:S162"/>
    <mergeCell ref="O157:P157"/>
    <mergeCell ref="R157:S157"/>
    <mergeCell ref="O158:P158"/>
    <mergeCell ref="R158:S158"/>
    <mergeCell ref="O159:P159"/>
    <mergeCell ref="R159:S159"/>
    <mergeCell ref="O160:P160"/>
    <mergeCell ref="O155:P155"/>
    <mergeCell ref="R155:S155"/>
    <mergeCell ref="A147:F147"/>
    <mergeCell ref="O147:P147"/>
    <mergeCell ref="R147:S147"/>
    <mergeCell ref="R148:S148"/>
    <mergeCell ref="A149:V149"/>
    <mergeCell ref="O150:P150"/>
    <mergeCell ref="R150:S150"/>
    <mergeCell ref="A148:F148"/>
    <mergeCell ref="O156:P156"/>
    <mergeCell ref="R156:S156"/>
    <mergeCell ref="O151:P151"/>
    <mergeCell ref="R151:S151"/>
    <mergeCell ref="O152:P152"/>
    <mergeCell ref="R152:S152"/>
    <mergeCell ref="O153:P153"/>
    <mergeCell ref="R153:S153"/>
    <mergeCell ref="O154:P154"/>
    <mergeCell ref="R154:S154"/>
    <mergeCell ref="O145:P145"/>
    <mergeCell ref="R145:S145"/>
    <mergeCell ref="A146:F146"/>
    <mergeCell ref="O146:P146"/>
    <mergeCell ref="R146:S146"/>
    <mergeCell ref="O143:P143"/>
    <mergeCell ref="R143:S143"/>
    <mergeCell ref="O144:P144"/>
    <mergeCell ref="R144:S144"/>
    <mergeCell ref="O140:P140"/>
    <mergeCell ref="R140:S140"/>
    <mergeCell ref="O141:P141"/>
    <mergeCell ref="R141:S141"/>
    <mergeCell ref="A142:T142"/>
    <mergeCell ref="O135:P135"/>
    <mergeCell ref="R135:S135"/>
    <mergeCell ref="O136:P136"/>
    <mergeCell ref="R136:S136"/>
    <mergeCell ref="O137:P137"/>
    <mergeCell ref="O128:P128"/>
    <mergeCell ref="R128:S128"/>
    <mergeCell ref="R132:S132"/>
    <mergeCell ref="R137:S137"/>
    <mergeCell ref="A138:V138"/>
    <mergeCell ref="O139:P139"/>
    <mergeCell ref="R139:S139"/>
    <mergeCell ref="O134:P134"/>
    <mergeCell ref="R134:S134"/>
    <mergeCell ref="O133:P133"/>
    <mergeCell ref="R133:S133"/>
    <mergeCell ref="O130:P130"/>
    <mergeCell ref="R130:S130"/>
    <mergeCell ref="O129:P129"/>
    <mergeCell ref="R129:S129"/>
    <mergeCell ref="O131:P131"/>
    <mergeCell ref="R131:S131"/>
    <mergeCell ref="O132:P132"/>
    <mergeCell ref="O123:P123"/>
    <mergeCell ref="R123:S123"/>
    <mergeCell ref="O124:P124"/>
    <mergeCell ref="R124:S124"/>
    <mergeCell ref="O126:P126"/>
    <mergeCell ref="R126:S126"/>
    <mergeCell ref="O127:P127"/>
    <mergeCell ref="R127:S127"/>
    <mergeCell ref="O118:P118"/>
    <mergeCell ref="R118:S118"/>
    <mergeCell ref="O125:P125"/>
    <mergeCell ref="R125:S125"/>
    <mergeCell ref="O120:P120"/>
    <mergeCell ref="R120:S120"/>
    <mergeCell ref="O121:P121"/>
    <mergeCell ref="R121:S121"/>
    <mergeCell ref="O122:P122"/>
    <mergeCell ref="R122:S122"/>
    <mergeCell ref="O119:P119"/>
    <mergeCell ref="R119:S119"/>
    <mergeCell ref="O114:P114"/>
    <mergeCell ref="R114:S114"/>
    <mergeCell ref="O115:P115"/>
    <mergeCell ref="R115:S115"/>
    <mergeCell ref="O116:P116"/>
    <mergeCell ref="R116:S116"/>
    <mergeCell ref="O117:P117"/>
    <mergeCell ref="R117:S117"/>
    <mergeCell ref="O112:P112"/>
    <mergeCell ref="R112:S112"/>
    <mergeCell ref="R105:S105"/>
    <mergeCell ref="O106:P106"/>
    <mergeCell ref="R106:S106"/>
    <mergeCell ref="O113:P113"/>
    <mergeCell ref="R113:S113"/>
    <mergeCell ref="O108:P108"/>
    <mergeCell ref="R108:S108"/>
    <mergeCell ref="O109:P109"/>
    <mergeCell ref="R109:S109"/>
    <mergeCell ref="O110:P110"/>
    <mergeCell ref="R110:S110"/>
    <mergeCell ref="O111:P111"/>
    <mergeCell ref="R111:S111"/>
    <mergeCell ref="O107:P107"/>
    <mergeCell ref="R107:S107"/>
    <mergeCell ref="O102:P102"/>
    <mergeCell ref="R102:S102"/>
    <mergeCell ref="O103:P103"/>
    <mergeCell ref="R103:S103"/>
    <mergeCell ref="O104:P104"/>
    <mergeCell ref="R104:S104"/>
    <mergeCell ref="O105:P105"/>
    <mergeCell ref="O94:P94"/>
    <mergeCell ref="R94:S94"/>
    <mergeCell ref="O95:P95"/>
    <mergeCell ref="R95:S95"/>
    <mergeCell ref="R97:S97"/>
    <mergeCell ref="A98:F98"/>
    <mergeCell ref="O98:P98"/>
    <mergeCell ref="R98:S98"/>
    <mergeCell ref="A100:V100"/>
    <mergeCell ref="O101:P101"/>
    <mergeCell ref="R101:S101"/>
    <mergeCell ref="A96:F96"/>
    <mergeCell ref="O96:P96"/>
    <mergeCell ref="R96:S96"/>
    <mergeCell ref="A97:F97"/>
    <mergeCell ref="O97:P97"/>
    <mergeCell ref="A99:V99"/>
    <mergeCell ref="O91:P91"/>
    <mergeCell ref="R91:S91"/>
    <mergeCell ref="A84:F84"/>
    <mergeCell ref="O84:P84"/>
    <mergeCell ref="R84:S84"/>
    <mergeCell ref="O92:P92"/>
    <mergeCell ref="R92:S92"/>
    <mergeCell ref="O93:P93"/>
    <mergeCell ref="R93:S93"/>
    <mergeCell ref="A85:F85"/>
    <mergeCell ref="O85:P85"/>
    <mergeCell ref="R85:S85"/>
    <mergeCell ref="A87:V87"/>
    <mergeCell ref="O88:P88"/>
    <mergeCell ref="R88:S88"/>
    <mergeCell ref="O90:P90"/>
    <mergeCell ref="R90:S90"/>
    <mergeCell ref="O82:P82"/>
    <mergeCell ref="R82:S82"/>
    <mergeCell ref="A83:F83"/>
    <mergeCell ref="O83:P83"/>
    <mergeCell ref="R83:S83"/>
    <mergeCell ref="O80:P80"/>
    <mergeCell ref="R80:S80"/>
    <mergeCell ref="O74:P74"/>
    <mergeCell ref="R74:S74"/>
    <mergeCell ref="O75:P75"/>
    <mergeCell ref="R75:S75"/>
    <mergeCell ref="O81:P81"/>
    <mergeCell ref="R81:S81"/>
    <mergeCell ref="O76:P76"/>
    <mergeCell ref="R76:S76"/>
    <mergeCell ref="O77:P77"/>
    <mergeCell ref="R77:S77"/>
    <mergeCell ref="O78:P78"/>
    <mergeCell ref="R78:S78"/>
    <mergeCell ref="O79:P79"/>
    <mergeCell ref="R79:S79"/>
    <mergeCell ref="O71:P71"/>
    <mergeCell ref="R71:S71"/>
    <mergeCell ref="O72:P72"/>
    <mergeCell ref="R72:S72"/>
    <mergeCell ref="O73:P73"/>
    <mergeCell ref="R73:S73"/>
    <mergeCell ref="A63:F63"/>
    <mergeCell ref="O63:P63"/>
    <mergeCell ref="R63:S63"/>
    <mergeCell ref="A64:F64"/>
    <mergeCell ref="O64:P64"/>
    <mergeCell ref="R64:S64"/>
    <mergeCell ref="O70:P70"/>
    <mergeCell ref="R70:S70"/>
    <mergeCell ref="R60:S60"/>
    <mergeCell ref="O61:P61"/>
    <mergeCell ref="R61:S61"/>
    <mergeCell ref="O69:P69"/>
    <mergeCell ref="R69:S69"/>
    <mergeCell ref="A65:V65"/>
    <mergeCell ref="A66:V66"/>
    <mergeCell ref="A67:V67"/>
    <mergeCell ref="O68:P68"/>
    <mergeCell ref="R68:S68"/>
    <mergeCell ref="A62:F62"/>
    <mergeCell ref="O62:P62"/>
    <mergeCell ref="R62:S62"/>
    <mergeCell ref="O57:P57"/>
    <mergeCell ref="R57:S57"/>
    <mergeCell ref="O58:P58"/>
    <mergeCell ref="R58:S58"/>
    <mergeCell ref="O59:P59"/>
    <mergeCell ref="R59:S59"/>
    <mergeCell ref="O60:P60"/>
    <mergeCell ref="O49:P49"/>
    <mergeCell ref="R49:S49"/>
    <mergeCell ref="O50:P50"/>
    <mergeCell ref="R50:S50"/>
    <mergeCell ref="O54:P54"/>
    <mergeCell ref="R54:S54"/>
    <mergeCell ref="O55:P55"/>
    <mergeCell ref="R55:S55"/>
    <mergeCell ref="O47:P47"/>
    <mergeCell ref="R47:S47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2:P42"/>
    <mergeCell ref="R42:S42"/>
    <mergeCell ref="O43:P43"/>
    <mergeCell ref="R43:S43"/>
    <mergeCell ref="O45:P45"/>
    <mergeCell ref="R45:S45"/>
    <mergeCell ref="O46:P46"/>
    <mergeCell ref="R46:S46"/>
    <mergeCell ref="O37:P37"/>
    <mergeCell ref="R37:S37"/>
    <mergeCell ref="O44:P44"/>
    <mergeCell ref="R44:S44"/>
    <mergeCell ref="O39:P39"/>
    <mergeCell ref="R39:S39"/>
    <mergeCell ref="O40:P40"/>
    <mergeCell ref="R40:S40"/>
    <mergeCell ref="O41:P41"/>
    <mergeCell ref="R41:S41"/>
    <mergeCell ref="O38:P38"/>
    <mergeCell ref="R38:S38"/>
    <mergeCell ref="O33:P33"/>
    <mergeCell ref="R33:S33"/>
    <mergeCell ref="O34:P34"/>
    <mergeCell ref="R34:S34"/>
    <mergeCell ref="O35:P35"/>
    <mergeCell ref="R35:S35"/>
    <mergeCell ref="O36:P36"/>
    <mergeCell ref="R36:S36"/>
    <mergeCell ref="O31:P31"/>
    <mergeCell ref="R31:S31"/>
    <mergeCell ref="R24:S24"/>
    <mergeCell ref="A25:V25"/>
    <mergeCell ref="O26:P26"/>
    <mergeCell ref="R26:S26"/>
    <mergeCell ref="A24:F24"/>
    <mergeCell ref="O24:P24"/>
    <mergeCell ref="O32:P32"/>
    <mergeCell ref="R32:S32"/>
    <mergeCell ref="O27:P27"/>
    <mergeCell ref="R27:S27"/>
    <mergeCell ref="O28:P28"/>
    <mergeCell ref="R28:S28"/>
    <mergeCell ref="O29:P29"/>
    <mergeCell ref="R29:S29"/>
    <mergeCell ref="O30:P30"/>
    <mergeCell ref="R30:S30"/>
    <mergeCell ref="A22:F22"/>
    <mergeCell ref="O22:P22"/>
    <mergeCell ref="R22:S22"/>
    <mergeCell ref="A23:F23"/>
    <mergeCell ref="O23:P23"/>
    <mergeCell ref="R23:S23"/>
    <mergeCell ref="O20:P20"/>
    <mergeCell ref="R20:S20"/>
    <mergeCell ref="R13:S13"/>
    <mergeCell ref="O14:P14"/>
    <mergeCell ref="R14:S14"/>
    <mergeCell ref="O21:P21"/>
    <mergeCell ref="R21:S21"/>
    <mergeCell ref="O16:P16"/>
    <mergeCell ref="R16:S16"/>
    <mergeCell ref="O17:P17"/>
    <mergeCell ref="R17:S17"/>
    <mergeCell ref="O18:P18"/>
    <mergeCell ref="R18:S18"/>
    <mergeCell ref="O19:P19"/>
    <mergeCell ref="R19:S19"/>
    <mergeCell ref="E8:F8"/>
    <mergeCell ref="O8:P8"/>
    <mergeCell ref="R8:S8"/>
    <mergeCell ref="O15:P15"/>
    <mergeCell ref="R15:S15"/>
    <mergeCell ref="O11:P11"/>
    <mergeCell ref="R11:S11"/>
    <mergeCell ref="O12:P12"/>
    <mergeCell ref="R12:S12"/>
    <mergeCell ref="O13:P13"/>
    <mergeCell ref="A10:V10"/>
    <mergeCell ref="L4:L7"/>
    <mergeCell ref="N4:P4"/>
    <mergeCell ref="Q4:S4"/>
    <mergeCell ref="T4:V4"/>
    <mergeCell ref="O5:P5"/>
    <mergeCell ref="O7:P7"/>
    <mergeCell ref="N6:V6"/>
    <mergeCell ref="R5:S5"/>
    <mergeCell ref="D4:D7"/>
    <mergeCell ref="A9:V9"/>
    <mergeCell ref="A1:Z1"/>
    <mergeCell ref="A2:A7"/>
    <mergeCell ref="B2:B7"/>
    <mergeCell ref="C2:F3"/>
    <mergeCell ref="G2:G7"/>
    <mergeCell ref="H2:M2"/>
    <mergeCell ref="E4:F4"/>
    <mergeCell ref="I4:I7"/>
    <mergeCell ref="J4:J7"/>
    <mergeCell ref="K4:K7"/>
    <mergeCell ref="N2:V3"/>
    <mergeCell ref="H3:H7"/>
    <mergeCell ref="R7:S7"/>
    <mergeCell ref="C4:C7"/>
    <mergeCell ref="I3:L3"/>
    <mergeCell ref="M3:M7"/>
    <mergeCell ref="E5:E7"/>
    <mergeCell ref="F5:F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8" r:id="rId1"/>
  <rowBreaks count="2" manualBreakCount="2">
    <brk id="133" max="255" man="1"/>
    <brk id="21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2021-04-21T14:00:12Z</cp:lastPrinted>
  <dcterms:created xsi:type="dcterms:W3CDTF">2003-06-23T04:55:14Z</dcterms:created>
  <dcterms:modified xsi:type="dcterms:W3CDTF">2024-03-14T11:45:16Z</dcterms:modified>
  <cp:category/>
  <cp:version/>
  <cp:contentType/>
  <cp:contentStatus/>
</cp:coreProperties>
</file>